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35" yWindow="465" windowWidth="4605" windowHeight="7605" tabRatio="661"/>
  </bookViews>
  <sheets>
    <sheet name="Introduction" sheetId="17" r:id="rId1"/>
    <sheet name="I. Data Inputs" sheetId="16" r:id="rId2"/>
    <sheet name="II. Carbon Storage" sheetId="18" r:id="rId3"/>
    <sheet name="III. Results + Conversions" sheetId="20" r:id="rId4"/>
    <sheet name="IV. Default WPs by Supersection" sheetId="15" r:id="rId5"/>
  </sheets>
  <calcPr calcId="145621"/>
</workbook>
</file>

<file path=xl/calcChain.xml><?xml version="1.0" encoding="utf-8"?>
<calcChain xmlns="http://schemas.openxmlformats.org/spreadsheetml/2006/main">
  <c r="G17" i="16" l="1"/>
  <c r="F17" i="16"/>
  <c r="E17" i="16"/>
  <c r="D17" i="16"/>
  <c r="C17" i="16"/>
  <c r="B17" i="16"/>
  <c r="J19" i="18" s="1"/>
  <c r="A17" i="16"/>
  <c r="F31" i="16"/>
  <c r="D24" i="16"/>
  <c r="B24" i="16"/>
  <c r="I16" i="18"/>
  <c r="C16" i="18"/>
  <c r="I6" i="18"/>
  <c r="C6" i="18"/>
  <c r="I15" i="20"/>
  <c r="I16" i="20"/>
  <c r="I14" i="20"/>
  <c r="I13" i="20"/>
  <c r="C17" i="18"/>
  <c r="C18" i="18"/>
  <c r="C19" i="18"/>
  <c r="I17" i="18"/>
  <c r="I18" i="18"/>
  <c r="I19" i="18"/>
  <c r="I20" i="18"/>
  <c r="I21" i="18"/>
  <c r="I7" i="18"/>
  <c r="C7" i="18"/>
  <c r="D42" i="18"/>
  <c r="I8" i="18"/>
  <c r="I9" i="18"/>
  <c r="I10" i="18"/>
  <c r="I11" i="18"/>
  <c r="C8" i="18"/>
  <c r="C20" i="18"/>
  <c r="C9" i="18"/>
  <c r="C21" i="18"/>
  <c r="C10" i="18"/>
  <c r="C11" i="18"/>
  <c r="F42" i="18" l="1"/>
  <c r="F43" i="18" s="1"/>
  <c r="F28" i="18"/>
  <c r="F29" i="18" s="1"/>
  <c r="H7" i="18"/>
  <c r="D9" i="18"/>
  <c r="D21" i="18"/>
  <c r="F11" i="18"/>
  <c r="J9" i="18"/>
  <c r="G16" i="18"/>
  <c r="F7" i="18"/>
  <c r="G9" i="18"/>
  <c r="H11" i="18"/>
  <c r="D17" i="18"/>
  <c r="E18" i="18"/>
  <c r="G17" i="18"/>
  <c r="F44" i="18"/>
  <c r="F45" i="18" s="1"/>
  <c r="F48" i="18" s="1"/>
  <c r="D28" i="18"/>
  <c r="D7" i="18"/>
  <c r="D11" i="18"/>
  <c r="F9" i="18"/>
  <c r="G7" i="18"/>
  <c r="G11" i="18"/>
  <c r="H9" i="18"/>
  <c r="J7" i="18"/>
  <c r="J11" i="18"/>
  <c r="D19" i="18"/>
  <c r="E20" i="18"/>
  <c r="E16" i="18"/>
  <c r="F20" i="18"/>
  <c r="H18" i="18"/>
  <c r="G21" i="18"/>
  <c r="J17" i="18"/>
  <c r="H42" i="18"/>
  <c r="J16" i="18"/>
  <c r="F18" i="18"/>
  <c r="G19" i="18"/>
  <c r="H20" i="18"/>
  <c r="J21" i="18"/>
  <c r="D43" i="18"/>
  <c r="J43" i="18" s="1"/>
  <c r="J42" i="18"/>
  <c r="J18" i="18"/>
  <c r="J20" i="18"/>
  <c r="H17" i="18"/>
  <c r="H19" i="18"/>
  <c r="H21" i="18"/>
  <c r="G18" i="18"/>
  <c r="G20" i="18"/>
  <c r="F17" i="18"/>
  <c r="F19" i="18"/>
  <c r="F21" i="18"/>
  <c r="H16" i="18"/>
  <c r="F16" i="18"/>
  <c r="E17" i="18"/>
  <c r="E19" i="18"/>
  <c r="E21" i="18"/>
  <c r="D20" i="18"/>
  <c r="D18" i="18"/>
  <c r="D16" i="18"/>
  <c r="J10" i="18"/>
  <c r="J8" i="18"/>
  <c r="J6" i="18"/>
  <c r="H10" i="18"/>
  <c r="H8" i="18"/>
  <c r="H6" i="18"/>
  <c r="G10" i="18"/>
  <c r="G8" i="18"/>
  <c r="G6" i="18"/>
  <c r="F10" i="18"/>
  <c r="F8" i="18"/>
  <c r="F6" i="18"/>
  <c r="D10" i="18"/>
  <c r="D8" i="18"/>
  <c r="D6" i="18"/>
  <c r="D44" i="18"/>
  <c r="E42" i="18"/>
  <c r="E43" i="18" s="1"/>
  <c r="G28" i="18"/>
  <c r="G42" i="18"/>
  <c r="G43" i="18" s="1"/>
  <c r="H28" i="18"/>
  <c r="I42" i="18"/>
  <c r="I43" i="18" s="1"/>
  <c r="I28" i="18"/>
  <c r="F30" i="18" l="1"/>
  <c r="F31" i="18" s="1"/>
  <c r="F47" i="18"/>
  <c r="G44" i="18"/>
  <c r="G45" i="18" s="1"/>
  <c r="J28" i="18"/>
  <c r="D29" i="18"/>
  <c r="J29" i="18" s="1"/>
  <c r="D30" i="18"/>
  <c r="G23" i="18"/>
  <c r="I44" i="18"/>
  <c r="I45" i="18" s="1"/>
  <c r="I48" i="18" s="1"/>
  <c r="H43" i="18"/>
  <c r="H44" i="18"/>
  <c r="H45" i="18" s="1"/>
  <c r="H29" i="18"/>
  <c r="H30" i="18"/>
  <c r="H31" i="18" s="1"/>
  <c r="G29" i="18"/>
  <c r="G30" i="18"/>
  <c r="G31" i="18" s="1"/>
  <c r="D12" i="18"/>
  <c r="D13" i="18"/>
  <c r="G13" i="18"/>
  <c r="G12" i="18"/>
  <c r="J13" i="18"/>
  <c r="J12" i="18"/>
  <c r="E22" i="18"/>
  <c r="E23" i="18"/>
  <c r="H22" i="18"/>
  <c r="H23" i="18"/>
  <c r="J22" i="18"/>
  <c r="J23" i="18"/>
  <c r="I29" i="18"/>
  <c r="I30" i="18"/>
  <c r="I31" i="18" s="1"/>
  <c r="G47" i="18"/>
  <c r="G48" i="18"/>
  <c r="E44" i="18"/>
  <c r="E45" i="18" s="1"/>
  <c r="D45" i="18"/>
  <c r="J44" i="18"/>
  <c r="F13" i="18"/>
  <c r="F12" i="18"/>
  <c r="H12" i="18"/>
  <c r="H13" i="18"/>
  <c r="D22" i="18"/>
  <c r="D23" i="18"/>
  <c r="F23" i="18"/>
  <c r="F22" i="18"/>
  <c r="G22" i="18"/>
  <c r="I47" i="18" l="1"/>
  <c r="F34" i="18"/>
  <c r="F33" i="18"/>
  <c r="J30" i="18"/>
  <c r="D31" i="18"/>
  <c r="H47" i="18"/>
  <c r="H48" i="18"/>
  <c r="D48" i="18"/>
  <c r="J48" i="18" s="1"/>
  <c r="D47" i="18"/>
  <c r="J47" i="18" s="1"/>
  <c r="J45" i="18"/>
  <c r="I33" i="18"/>
  <c r="I34" i="18"/>
  <c r="G34" i="18"/>
  <c r="G33" i="18"/>
  <c r="H34" i="18"/>
  <c r="H33" i="18"/>
  <c r="E47" i="18"/>
  <c r="E48" i="18"/>
  <c r="J31" i="18" l="1"/>
  <c r="G5" i="20" s="1"/>
  <c r="G4" i="20" s="1"/>
  <c r="D34" i="18"/>
  <c r="J34" i="18" s="1"/>
  <c r="D33" i="18"/>
  <c r="J33" i="18" s="1"/>
  <c r="G6" i="20" s="1"/>
  <c r="H46" i="18"/>
  <c r="H51" i="18" s="1"/>
  <c r="H50" i="18" s="1"/>
  <c r="F46" i="18"/>
  <c r="F51" i="18" s="1"/>
  <c r="F50" i="18" s="1"/>
  <c r="G46" i="18"/>
  <c r="G51" i="18" s="1"/>
  <c r="G50" i="18" s="1"/>
  <c r="E46" i="18"/>
  <c r="E51" i="18" s="1"/>
  <c r="E50" i="18" s="1"/>
  <c r="D46" i="18"/>
  <c r="I46" i="18"/>
  <c r="I51" i="18" s="1"/>
  <c r="I50" i="18" s="1"/>
  <c r="G7" i="20" l="1"/>
  <c r="H32" i="18"/>
  <c r="H37" i="18" s="1"/>
  <c r="H36" i="18" s="1"/>
  <c r="F32" i="18"/>
  <c r="F37" i="18" s="1"/>
  <c r="F36" i="18" s="1"/>
  <c r="D32" i="18"/>
  <c r="I32" i="18"/>
  <c r="I37" i="18" s="1"/>
  <c r="I36" i="18" s="1"/>
  <c r="G32" i="18"/>
  <c r="G37" i="18" s="1"/>
  <c r="G36" i="18" s="1"/>
  <c r="E53" i="18"/>
  <c r="E52" i="18"/>
  <c r="F52" i="18"/>
  <c r="F53" i="18"/>
  <c r="D51" i="18"/>
  <c r="J46" i="18"/>
  <c r="G53" i="18"/>
  <c r="G52" i="18"/>
  <c r="H52" i="18"/>
  <c r="H53" i="18"/>
  <c r="I52" i="18"/>
  <c r="I53" i="18"/>
  <c r="G38" i="18" l="1"/>
  <c r="G39" i="18"/>
  <c r="H39" i="18"/>
  <c r="H38" i="18"/>
  <c r="I39" i="18"/>
  <c r="I38" i="18"/>
  <c r="F38" i="18"/>
  <c r="F39" i="18"/>
  <c r="D37" i="18"/>
  <c r="J32" i="18"/>
  <c r="J51" i="18"/>
  <c r="D50" i="18"/>
  <c r="J37" i="18" l="1"/>
  <c r="D36" i="18"/>
  <c r="D53" i="18"/>
  <c r="J53" i="18" s="1"/>
  <c r="J50" i="18"/>
  <c r="D52" i="18"/>
  <c r="J52" i="18" s="1"/>
  <c r="D38" i="18" l="1"/>
  <c r="J38" i="18" s="1"/>
  <c r="G8" i="20" s="1"/>
  <c r="J36" i="18"/>
  <c r="D39" i="18"/>
  <c r="J39" i="18" s="1"/>
  <c r="G9" i="20" s="1"/>
</calcChain>
</file>

<file path=xl/sharedStrings.xml><?xml version="1.0" encoding="utf-8"?>
<sst xmlns="http://schemas.openxmlformats.org/spreadsheetml/2006/main" count="317" uniqueCount="229">
  <si>
    <t>Region*:</t>
  </si>
  <si>
    <t>Northeast (NE)</t>
  </si>
  <si>
    <t>Reporting Period:</t>
  </si>
  <si>
    <t>Hardwood</t>
  </si>
  <si>
    <t>Softwood</t>
  </si>
  <si>
    <t>Mill</t>
  </si>
  <si>
    <t>Unit</t>
  </si>
  <si>
    <t>Factor</t>
  </si>
  <si>
    <t>Bone Dry Tons</t>
  </si>
  <si>
    <t>Bone Dry Units</t>
  </si>
  <si>
    <t>Cords</t>
  </si>
  <si>
    <t>Cubic Meters</t>
  </si>
  <si>
    <t>Cunits-Chips (CCF)</t>
  </si>
  <si>
    <t>Cunits-Roundwood</t>
  </si>
  <si>
    <t>Cunits-Whole tree chip</t>
  </si>
  <si>
    <t>MBF-Doyle</t>
  </si>
  <si>
    <t>MBF-International 1/4"</t>
  </si>
  <si>
    <t>MBF-Scribner ("C" or "Small")</t>
  </si>
  <si>
    <t>MBF-Scribner ("Large" or "Long")</t>
  </si>
  <si>
    <t>MCF-Thousand Cubic Feet</t>
  </si>
  <si>
    <t>Region</t>
  </si>
  <si>
    <t>Source</t>
  </si>
  <si>
    <t>Northern Lake States (NLS)</t>
  </si>
  <si>
    <t>Northern Prairie States (NPS)</t>
  </si>
  <si>
    <t>Pacific Northwest, East (PWE)</t>
  </si>
  <si>
    <t>Pacific Northwest, West (PWW)</t>
  </si>
  <si>
    <t>Pacific Southwest (PSW)</t>
  </si>
  <si>
    <t>Rocky Mountain, North (RMN)</t>
  </si>
  <si>
    <t>Portion of Carbon in Biomass</t>
  </si>
  <si>
    <t>Rocky Mountain, South (RMS)</t>
  </si>
  <si>
    <t>Southeast (SE)</t>
  </si>
  <si>
    <t>South Central (SC)</t>
  </si>
  <si>
    <t>Mill Efficiency</t>
  </si>
  <si>
    <t>Gross Total:</t>
  </si>
  <si>
    <t>Net Total:</t>
  </si>
  <si>
    <t>Hardwood Harvest Units:</t>
  </si>
  <si>
    <t>Softwood Harvest Units:</t>
  </si>
  <si>
    <t>Lumber</t>
  </si>
  <si>
    <t>Oriented Strandboard</t>
  </si>
  <si>
    <t>Paper</t>
  </si>
  <si>
    <t>Plywood</t>
  </si>
  <si>
    <t>Non Structural Panels</t>
  </si>
  <si>
    <t>Miscellaneous Products</t>
  </si>
  <si>
    <t>Wood Product Class</t>
  </si>
  <si>
    <t>Softwood Lumber</t>
  </si>
  <si>
    <t>Hardwood Lumber</t>
  </si>
  <si>
    <t>Softwood Plywood</t>
  </si>
  <si>
    <t>Source: American Forest &amp; Paper Association, Sustainable Forestry Initiative Program Annual Progress Reporting Form</t>
  </si>
  <si>
    <t>Hardwoods</t>
  </si>
  <si>
    <t>Softwoods</t>
  </si>
  <si>
    <t>Saw Log ME</t>
  </si>
  <si>
    <t>Pulp ME</t>
  </si>
  <si>
    <t>In-Use</t>
  </si>
  <si>
    <t>Landfills</t>
  </si>
  <si>
    <t>Cubic Feet / Hardwood Harvest Unit</t>
  </si>
  <si>
    <t>Cubic Feet / Softwood Harvest Unit</t>
  </si>
  <si>
    <t>Misc Products</t>
  </si>
  <si>
    <t>Harvested Wood Products Worksheet</t>
  </si>
  <si>
    <t>Data calculated automatically for input into the Calculation Worksheet</t>
  </si>
  <si>
    <t>Carbon to CO2-e</t>
  </si>
  <si>
    <t>Assumptions and/or data populated automatically</t>
  </si>
  <si>
    <t>Table 8.</t>
  </si>
  <si>
    <t>Tree Carbon:Wood Carbon</t>
  </si>
  <si>
    <t>Cubic Feet</t>
  </si>
  <si>
    <t>Pounds to Metric Tons</t>
  </si>
  <si>
    <t>Oriented Strand Board</t>
  </si>
  <si>
    <t>Non-structural Panels</t>
  </si>
  <si>
    <t>Allegheny &amp; North Cumberland Mountains</t>
  </si>
  <si>
    <t>Atlantic Coastal Plain &amp; Flatwoods</t>
  </si>
  <si>
    <t>Bitterroot Mountains</t>
  </si>
  <si>
    <t>Blue Mountains</t>
  </si>
  <si>
    <t>Blue Ridge Mountains</t>
  </si>
  <si>
    <t>Booneville Basin</t>
  </si>
  <si>
    <t>California Central Valley Basin</t>
  </si>
  <si>
    <t>Catskill Mountains</t>
  </si>
  <si>
    <t>Central California Coast</t>
  </si>
  <si>
    <t>Central Great Plains</t>
  </si>
  <si>
    <t>Central Interior Broadleaf Forest Central Till Plains</t>
  </si>
  <si>
    <t>Central Interior Broadleaf Forest Eastern Low Plateau</t>
  </si>
  <si>
    <t>Central Interior Broadleaf Forest Ozark Highlands</t>
  </si>
  <si>
    <t>Central Interior Broadleaf Forest Western Low Plateau</t>
  </si>
  <si>
    <t>Central Maine &amp; Fundy Coast &amp; Ebayment</t>
  </si>
  <si>
    <t>Central New Mexico</t>
  </si>
  <si>
    <t>Chihuahuan Semi-Desert</t>
  </si>
  <si>
    <t>Colorado Plateau</t>
  </si>
  <si>
    <t>Colorado River Canyon Lands</t>
  </si>
  <si>
    <t>Columbia Basin</t>
  </si>
  <si>
    <t>Cross Timbers and Prairie</t>
  </si>
  <si>
    <t>Eastern Broadleaf Forest Cumberland Plateau &amp; Valley</t>
  </si>
  <si>
    <t>Eastern Cascades</t>
  </si>
  <si>
    <t>Eastern Great Plains</t>
  </si>
  <si>
    <t>Erie &amp; Ontario Lake Plain</t>
  </si>
  <si>
    <t>Florida Coastal Plains Central Highlands</t>
  </si>
  <si>
    <t>Florida Everglades</t>
  </si>
  <si>
    <t>Great Divide Basin</t>
  </si>
  <si>
    <t>Great Plains</t>
  </si>
  <si>
    <t>Gulf Coastal Plain</t>
  </si>
  <si>
    <t>Idaho Batholith</t>
  </si>
  <si>
    <t>Laurentian Mixed Forest Arrowhead</t>
  </si>
  <si>
    <t>Laurentian Mixed Forest Green Bay Lobe</t>
  </si>
  <si>
    <t>Laurentian Mixed Forest MN &amp; Ontario Lake Plain</t>
  </si>
  <si>
    <t>Laurentian Mixed Forest NLP/EUP</t>
  </si>
  <si>
    <t>Laurentian Mixed Forest Northern Highlands</t>
  </si>
  <si>
    <t>Laurentian Mixed Forest Southern Superior</t>
  </si>
  <si>
    <t>Laurentian Mixed Forest Western Superior &amp; Lake Plains</t>
  </si>
  <si>
    <t>Lower New England - Northern Appalachia</t>
  </si>
  <si>
    <t>Modoc Plateau</t>
  </si>
  <si>
    <t>Montana Rocky Mountains</t>
  </si>
  <si>
    <t>MS River Delta</t>
  </si>
  <si>
    <t>MS River Mixed Forest</t>
  </si>
  <si>
    <t>MW Broadleaf Forest Central Till Plains</t>
  </si>
  <si>
    <t>MW Broadleaf Forest Driftless &amp; Morainal</t>
  </si>
  <si>
    <t>MW Broadleaf Forest Great Lakes Morainal &amp; Sands</t>
  </si>
  <si>
    <t>MW Broadleaf Forest SC Great Lakes &amp; Lake Whittlesey</t>
  </si>
  <si>
    <t>Nevada Mountains</t>
  </si>
  <si>
    <t>North Central Great Plains</t>
  </si>
  <si>
    <t>Northern Allegheny Plateau</t>
  </si>
  <si>
    <t>Northern Atlantic Coastal Plain</t>
  </si>
  <si>
    <t>Northern California Coast</t>
  </si>
  <si>
    <t>Northern Great Plains</t>
  </si>
  <si>
    <t>Northern Rocky Mountains</t>
  </si>
  <si>
    <t>Northwest Cascades</t>
  </si>
  <si>
    <t>Northwestern Basin and Range</t>
  </si>
  <si>
    <t>Okanogan Highland</t>
  </si>
  <si>
    <t>Oregon and Washington Coast</t>
  </si>
  <si>
    <t>Ozark Broadleaf Forest-Meadow Boston Mountains</t>
  </si>
  <si>
    <t>Prairie Parkland Central Till Plains &amp; Grand Prairies</t>
  </si>
  <si>
    <t>Prairie Parkland North Central Plains</t>
  </si>
  <si>
    <t>Prairie Parkland Red River Valley</t>
  </si>
  <si>
    <t>Puget Trough</t>
  </si>
  <si>
    <t>SE Middle Mixed Forest Arkansas Valley</t>
  </si>
  <si>
    <t>SE Middle Mixed Forest Cumberland Plateau &amp; Valley</t>
  </si>
  <si>
    <t>SE Middle Mixed Forest Piedmont</t>
  </si>
  <si>
    <t>SE Middle Mixed Forest Western Mid Coastal Plains</t>
  </si>
  <si>
    <t>Sierra Nevada</t>
  </si>
  <si>
    <t>Sierra Nevada Foothills</t>
  </si>
  <si>
    <t>Snake River Basin</t>
  </si>
  <si>
    <t>Southern Allegheny Plateau</t>
  </si>
  <si>
    <t>Southern California Coast</t>
  </si>
  <si>
    <t>Southern California Mountains</t>
  </si>
  <si>
    <t>Southern Cascades</t>
  </si>
  <si>
    <t>Southern Rockies Front Range</t>
  </si>
  <si>
    <t>Southern Rocky Mountains</t>
  </si>
  <si>
    <t>Southwest High Plains</t>
  </si>
  <si>
    <t>Southwest Plateau</t>
  </si>
  <si>
    <t>Southwestern Desert</t>
  </si>
  <si>
    <t>Southwestern Rocky Mountains</t>
  </si>
  <si>
    <t>St Lawrence &amp; Mohawk Valley</t>
  </si>
  <si>
    <t>Subtropical Prairie Parkland Gulf &amp; Oak Prairie</t>
  </si>
  <si>
    <t>Utah Mountains</t>
  </si>
  <si>
    <t>Wasatch Range</t>
  </si>
  <si>
    <t>Western Allegheny Plateau</t>
  </si>
  <si>
    <t>Western Basin and Range</t>
  </si>
  <si>
    <t>Western Great Plains</t>
  </si>
  <si>
    <t>White Mountains</t>
  </si>
  <si>
    <t>Willamette Valley</t>
  </si>
  <si>
    <t>Yellowstone / Bighorn</t>
  </si>
  <si>
    <t>TOTAL</t>
  </si>
  <si>
    <t>Total</t>
  </si>
  <si>
    <t>%</t>
  </si>
  <si>
    <t>Section I. Data Inputs</t>
  </si>
  <si>
    <t>Key</t>
  </si>
  <si>
    <t>Table 1. Project Characteristics</t>
  </si>
  <si>
    <t>Project data entered by Project Sponsor</t>
  </si>
  <si>
    <t>Guidance - user action required</t>
  </si>
  <si>
    <t>Misc.</t>
  </si>
  <si>
    <t>Table 2. Default Wood Products Classes</t>
  </si>
  <si>
    <t>Table 3. Harvest Volume Totals</t>
  </si>
  <si>
    <t>Table 5. Volume in Logs Delivered to Mill</t>
  </si>
  <si>
    <r>
      <t>In-use wood products (tCO</t>
    </r>
    <r>
      <rPr>
        <vertAlign val="subscript"/>
        <sz val="8"/>
        <rFont val="Arial"/>
        <family val="2"/>
      </rPr>
      <t>2</t>
    </r>
    <r>
      <rPr>
        <sz val="8"/>
        <rFont val="Arial"/>
        <family val="2"/>
      </rPr>
      <t>e)</t>
    </r>
  </si>
  <si>
    <r>
      <t>Wood products in landfills (tCO</t>
    </r>
    <r>
      <rPr>
        <vertAlign val="subscript"/>
        <sz val="8"/>
        <rFont val="Arial"/>
        <family val="2"/>
      </rPr>
      <t>2</t>
    </r>
    <r>
      <rPr>
        <sz val="8"/>
        <rFont val="Arial"/>
        <family val="2"/>
      </rPr>
      <t>e)</t>
    </r>
  </si>
  <si>
    <r>
      <t>Carbon in wood products (tCO</t>
    </r>
    <r>
      <rPr>
        <vertAlign val="subscript"/>
        <sz val="8"/>
        <rFont val="Arial"/>
        <family val="2"/>
      </rPr>
      <t>2</t>
    </r>
    <r>
      <rPr>
        <sz val="8"/>
        <rFont val="Arial"/>
        <family val="2"/>
      </rPr>
      <t>e)</t>
    </r>
  </si>
  <si>
    <r>
      <t>Carbon in harvested wood (tCO</t>
    </r>
    <r>
      <rPr>
        <vertAlign val="subscript"/>
        <sz val="8"/>
        <rFont val="Arial"/>
        <family val="2"/>
      </rPr>
      <t>2</t>
    </r>
    <r>
      <rPr>
        <sz val="8"/>
        <rFont val="Arial"/>
        <family val="2"/>
      </rPr>
      <t>e)</t>
    </r>
  </si>
  <si>
    <t>Carbon in harvested wood (cubic ft)</t>
  </si>
  <si>
    <t>Carbon in wood products (cubic ft)</t>
  </si>
  <si>
    <t>Project Activity</t>
  </si>
  <si>
    <t>Baseline Activity</t>
  </si>
  <si>
    <t>Section II. Estimates of Carbon Storage in Wood Products</t>
  </si>
  <si>
    <t>Section IV. Default Wood Product Classes</t>
  </si>
  <si>
    <t>Table 10. 100-year average storage factors</t>
  </si>
  <si>
    <t>Source: RGGI Offset Protocol - U.S. Forest Projects, Appendix C.3 &amp; C.4</t>
  </si>
  <si>
    <t>Table 4.</t>
  </si>
  <si>
    <t>Table 11. Average regional mill efficiencies (ME)</t>
  </si>
  <si>
    <t>Table 8. Volume multipliers for converting units to cubic feet</t>
  </si>
  <si>
    <t>Table 9. Factors for converting volume estimates to CO2-e</t>
  </si>
  <si>
    <t xml:space="preserve">Enter the 100-year baseline data to calculate a ratio of carbon in trees harvested for wood products to carbon in harvested wood delivered to the mill. </t>
  </si>
  <si>
    <t>% Total Product</t>
  </si>
  <si>
    <t>Row in Calculation Worksheet</t>
  </si>
  <si>
    <t>Supersection</t>
  </si>
  <si>
    <r>
      <t>Baseline Carbon in Trees Harvested for Wood Products (tCO</t>
    </r>
    <r>
      <rPr>
        <vertAlign val="subscript"/>
        <sz val="8"/>
        <rFont val="Arial"/>
        <family val="2"/>
      </rPr>
      <t>2</t>
    </r>
    <r>
      <rPr>
        <sz val="8"/>
        <rFont val="Arial"/>
        <family val="2"/>
      </rPr>
      <t>e)</t>
    </r>
  </si>
  <si>
    <r>
      <t>Baseline Carbon in Harvested Wood Delivered to Mill (tCO</t>
    </r>
    <r>
      <rPr>
        <vertAlign val="subscript"/>
        <sz val="8"/>
        <rFont val="Arial"/>
        <family val="2"/>
      </rPr>
      <t>2</t>
    </r>
    <r>
      <rPr>
        <sz val="8"/>
        <rFont val="Arial"/>
        <family val="2"/>
      </rPr>
      <t>e)</t>
    </r>
  </si>
  <si>
    <t>Section III. Results and Conversion Factors</t>
  </si>
  <si>
    <t>Table 7. Monitoring Calculation Worksheet Inputs for Current Reporting Period</t>
  </si>
  <si>
    <t>Table 6. Carbon Storage Estimates</t>
  </si>
  <si>
    <r>
      <t>Density of water (lbs/ft</t>
    </r>
    <r>
      <rPr>
        <vertAlign val="superscript"/>
        <sz val="9"/>
        <rFont val="Arial"/>
        <family val="2"/>
      </rPr>
      <t>3</t>
    </r>
    <r>
      <rPr>
        <sz val="9"/>
        <rFont val="Arial"/>
        <family val="2"/>
      </rPr>
      <t>)</t>
    </r>
  </si>
  <si>
    <t>App. C</t>
  </si>
  <si>
    <r>
      <t>Avg. Hardwood Density (lbs/ft</t>
    </r>
    <r>
      <rPr>
        <vertAlign val="superscript"/>
        <sz val="9"/>
        <color theme="1"/>
        <rFont val="Arial"/>
        <family val="2"/>
      </rPr>
      <t>3</t>
    </r>
    <r>
      <rPr>
        <sz val="9"/>
        <color theme="1"/>
        <rFont val="Arial"/>
        <family val="2"/>
      </rPr>
      <t>)**:</t>
    </r>
  </si>
  <si>
    <r>
      <t>Avg. Softwood Density (lbs/ft</t>
    </r>
    <r>
      <rPr>
        <vertAlign val="superscript"/>
        <sz val="9"/>
        <color theme="1"/>
        <rFont val="Arial"/>
        <family val="2"/>
      </rPr>
      <t>3</t>
    </r>
    <r>
      <rPr>
        <sz val="9"/>
        <color theme="1"/>
        <rFont val="Arial"/>
        <family val="2"/>
      </rPr>
      <t>)**:</t>
    </r>
  </si>
  <si>
    <r>
      <rPr>
        <sz val="9"/>
        <rFont val="Arial"/>
        <family val="2"/>
      </rPr>
      <t xml:space="preserve">If the default wood products classes are entered in </t>
    </r>
    <r>
      <rPr>
        <b/>
        <sz val="9"/>
        <rFont val="Arial"/>
        <family val="2"/>
      </rPr>
      <t>Table 2</t>
    </r>
    <r>
      <rPr>
        <sz val="9"/>
        <rFont val="Arial"/>
        <family val="2"/>
      </rPr>
      <t xml:space="preserve"> and harvesting occurred in the reporting period, enter the total amount of wood delivered to the mill(s) and proceed to </t>
    </r>
    <r>
      <rPr>
        <b/>
        <sz val="9"/>
        <rFont val="Arial"/>
        <family val="2"/>
      </rPr>
      <t>Table 4</t>
    </r>
    <r>
      <rPr>
        <sz val="9"/>
        <rFont val="Arial"/>
        <family val="2"/>
      </rPr>
      <t>. Do not complete this table if the actual distribution of wood products is known.</t>
    </r>
  </si>
  <si>
    <r>
      <t>Actual Project Carbon in Trees Harvested for Wood Products (tCO</t>
    </r>
    <r>
      <rPr>
        <vertAlign val="subscript"/>
        <sz val="9"/>
        <rFont val="Arial"/>
        <family val="2"/>
      </rPr>
      <t>2</t>
    </r>
    <r>
      <rPr>
        <sz val="9"/>
        <rFont val="Arial"/>
        <family val="2"/>
      </rPr>
      <t>e)</t>
    </r>
  </si>
  <si>
    <r>
      <t>Actual Project Carbon in Harvested Wood Delivered to Mill (tCO</t>
    </r>
    <r>
      <rPr>
        <vertAlign val="subscript"/>
        <sz val="9"/>
        <rFont val="Arial"/>
        <family val="2"/>
      </rPr>
      <t>2</t>
    </r>
    <r>
      <rPr>
        <sz val="9"/>
        <rFont val="Arial"/>
        <family val="2"/>
      </rPr>
      <t>e)</t>
    </r>
  </si>
  <si>
    <r>
      <t>Actual Project Carbon Stored Long-term in Wood Products (tCO</t>
    </r>
    <r>
      <rPr>
        <vertAlign val="subscript"/>
        <sz val="9"/>
        <rFont val="Arial"/>
        <family val="2"/>
      </rPr>
      <t>2</t>
    </r>
    <r>
      <rPr>
        <sz val="9"/>
        <rFont val="Arial"/>
        <family val="2"/>
      </rPr>
      <t>e) - Excl Landfill</t>
    </r>
  </si>
  <si>
    <r>
      <t>Actual Project Carbon Stored Long-term in Wood Products (tCO</t>
    </r>
    <r>
      <rPr>
        <vertAlign val="subscript"/>
        <sz val="9"/>
        <rFont val="Arial"/>
        <family val="2"/>
      </rPr>
      <t>2</t>
    </r>
    <r>
      <rPr>
        <sz val="9"/>
        <rFont val="Arial"/>
        <family val="2"/>
      </rPr>
      <t>e) - Incl Landfill</t>
    </r>
  </si>
  <si>
    <r>
      <t>Baseline Carbon Stored Long-term in Wood Products (tCO</t>
    </r>
    <r>
      <rPr>
        <vertAlign val="subscript"/>
        <sz val="9"/>
        <rFont val="Arial"/>
        <family val="2"/>
      </rPr>
      <t>2</t>
    </r>
    <r>
      <rPr>
        <sz val="9"/>
        <rFont val="Arial"/>
        <family val="2"/>
      </rPr>
      <t>e) - Excl Landfill</t>
    </r>
  </si>
  <si>
    <r>
      <t>Baseline Carbon Stored Long-term in Wood Products (tCO</t>
    </r>
    <r>
      <rPr>
        <vertAlign val="subscript"/>
        <sz val="9"/>
        <rFont val="Arial"/>
        <family val="2"/>
      </rPr>
      <t>2</t>
    </r>
    <r>
      <rPr>
        <sz val="9"/>
        <rFont val="Arial"/>
        <family val="2"/>
      </rPr>
      <t>e) - Incl Landfill</t>
    </r>
  </si>
  <si>
    <t>Input each value in the appropriate location in the Monitoring Calculation Worksheet.</t>
  </si>
  <si>
    <t>Supersection*:</t>
  </si>
  <si>
    <t>Using defaults?</t>
  </si>
  <si>
    <t>Yes</t>
  </si>
  <si>
    <r>
      <t xml:space="preserve">Enter the project region, supersection, reporting period dates, harvest units, and wood density factors for the current reporting period. If multiple hardwood and/or softwood harvest units were recorded, consolidate into one hardwood and one softwood harvest unit using the values in </t>
    </r>
    <r>
      <rPr>
        <b/>
        <sz val="9"/>
        <color theme="1"/>
        <rFont val="Arial"/>
        <family val="2"/>
      </rPr>
      <t>Table 8</t>
    </r>
    <r>
      <rPr>
        <sz val="9"/>
        <color theme="1"/>
        <rFont val="Arial"/>
        <family val="2"/>
      </rPr>
      <t>. If multiple forest types or tree species are present, take a weighted average of the densities based on harvest records or distribution across the project area. If using the USFS Wood Handbook, multiply the specific gravity by the density of water (62.43 lbs/ft</t>
    </r>
    <r>
      <rPr>
        <vertAlign val="superscript"/>
        <sz val="9"/>
        <color theme="1"/>
        <rFont val="Arial"/>
        <family val="2"/>
      </rPr>
      <t>3</t>
    </r>
    <r>
      <rPr>
        <sz val="9"/>
        <color theme="1"/>
        <rFont val="Arial"/>
        <family val="2"/>
      </rPr>
      <t>) to get wood density.</t>
    </r>
  </si>
  <si>
    <r>
      <rPr>
        <sz val="9"/>
        <rFont val="Arial"/>
        <family val="2"/>
      </rPr>
      <t xml:space="preserve">If the default wood products classes are being used, select "Yes" in cell </t>
    </r>
    <r>
      <rPr>
        <b/>
        <sz val="9"/>
        <rFont val="Arial"/>
        <family val="2"/>
      </rPr>
      <t>I17</t>
    </r>
    <r>
      <rPr>
        <sz val="9"/>
        <rFont val="Arial"/>
        <family val="2"/>
      </rPr>
      <t xml:space="preserve"> and proceed to </t>
    </r>
    <r>
      <rPr>
        <b/>
        <sz val="9"/>
        <rFont val="Arial"/>
        <family val="2"/>
      </rPr>
      <t>Table 3</t>
    </r>
    <r>
      <rPr>
        <sz val="9"/>
        <rFont val="Arial"/>
        <family val="2"/>
      </rPr>
      <t xml:space="preserve"> if harvesting occurred or </t>
    </r>
    <r>
      <rPr>
        <b/>
        <sz val="9"/>
        <rFont val="Arial"/>
        <family val="2"/>
      </rPr>
      <t>Table 4</t>
    </r>
    <r>
      <rPr>
        <sz val="9"/>
        <rFont val="Arial"/>
        <family val="2"/>
      </rPr>
      <t xml:space="preserve"> if there was no harvest. If the actual distribution of wood products generated from the reporting period harvest is known, skip this table and proceed to </t>
    </r>
    <r>
      <rPr>
        <b/>
        <sz val="9"/>
        <rFont val="Arial"/>
        <family val="2"/>
      </rPr>
      <t>Tables 4 and 5</t>
    </r>
    <r>
      <rPr>
        <sz val="9"/>
        <rFont val="Arial"/>
        <family val="2"/>
      </rPr>
      <t>.</t>
    </r>
  </si>
  <si>
    <t>Table 4. Ratio of Carbon in Harvested Trees to Wood Delivered to Mill</t>
  </si>
  <si>
    <t>Ratio of Carbon in Harvested Trees to Wood Delivered to Mill</t>
  </si>
  <si>
    <r>
      <t xml:space="preserve">Enter the name of the mill(s) and the volume of harvested wood sent to the mill(s) during the current reporting period, if known. Both the hardwood and softwood volumes must be categorized based on the wood product classes shown below. If wood products class data is only partially available, categorize the unknown wood products as "miscellaneous".  If wood products class data is unavailable or no wood products were harvested in the current reporting period, complete </t>
    </r>
    <r>
      <rPr>
        <b/>
        <sz val="9"/>
        <color theme="1"/>
        <rFont val="Arial"/>
        <family val="2"/>
      </rPr>
      <t>Tables 2</t>
    </r>
    <r>
      <rPr>
        <sz val="9"/>
        <color theme="1"/>
        <rFont val="Arial"/>
        <family val="2"/>
      </rPr>
      <t xml:space="preserve"> and </t>
    </r>
    <r>
      <rPr>
        <b/>
        <sz val="9"/>
        <color theme="1"/>
        <rFont val="Arial"/>
        <family val="2"/>
      </rPr>
      <t>3</t>
    </r>
    <r>
      <rPr>
        <sz val="9"/>
        <color theme="1"/>
        <rFont val="Arial"/>
        <family val="2"/>
      </rPr>
      <t xml:space="preserve">. Default mill efficiencies are listed in </t>
    </r>
    <r>
      <rPr>
        <b/>
        <sz val="9"/>
        <color theme="1"/>
        <rFont val="Arial"/>
        <family val="2"/>
      </rPr>
      <t>Table 11</t>
    </r>
    <r>
      <rPr>
        <sz val="9"/>
        <color theme="1"/>
        <rFont val="Arial"/>
        <family val="2"/>
      </rPr>
      <t>.  These default values may be overwritten if mill-specific data is available and verifiable.</t>
    </r>
  </si>
  <si>
    <t>**Source: Table C.1 in protocol or the USFS Wood Handbook (2010)</t>
  </si>
  <si>
    <r>
      <t xml:space="preserve">Source: Batch 1.0 Assessment Area Data File (see </t>
    </r>
    <r>
      <rPr>
        <b/>
        <sz val="8"/>
        <rFont val="Arial"/>
        <family val="2"/>
      </rPr>
      <t>Section IV</t>
    </r>
    <r>
      <rPr>
        <sz val="8"/>
        <rFont val="Arial"/>
        <family val="2"/>
      </rPr>
      <t xml:space="preserve"> of this sheet)</t>
    </r>
  </si>
  <si>
    <t>*Source: Batch 1.0 Assessment Area Data File</t>
  </si>
  <si>
    <t>Adirondacks &amp; Green Mountains</t>
  </si>
  <si>
    <t>Tonto Transition</t>
  </si>
  <si>
    <t>White Mountains - San Francisco Peaks - Mongollan</t>
  </si>
  <si>
    <r>
      <rPr>
        <b/>
        <sz val="10"/>
        <rFont val="Arial"/>
        <family val="2"/>
      </rPr>
      <t xml:space="preserve">Source: </t>
    </r>
    <r>
      <rPr>
        <sz val="10"/>
        <rFont val="Arial"/>
        <family val="2"/>
      </rPr>
      <t>Assessment Area Data File</t>
    </r>
  </si>
  <si>
    <t>Maine - New Brunswick Foothills and Lowlands</t>
  </si>
  <si>
    <t>Aroostook Hills and Lowlands</t>
  </si>
  <si>
    <r>
      <t>The Harvested Wood Products (HWP) Worksheet is designed to standardize and facilitate the reporting of harvested wood products for each Reporting Period in the Calculation Worksheet.  The HWP worksheet produces standardized outputs that Project Sponsors must insert into the Calculation Worksheet for the following areas:
1) Actual Project Carbon in Harvested Wood Delivered to Mill (metric tons CO</t>
    </r>
    <r>
      <rPr>
        <vertAlign val="subscript"/>
        <sz val="10"/>
        <rFont val="Arial"/>
        <family val="2"/>
      </rPr>
      <t>2</t>
    </r>
    <r>
      <rPr>
        <sz val="10"/>
        <rFont val="Arial"/>
        <family val="2"/>
      </rPr>
      <t>e) 
2) Actual Project Carbon in Trees Harvested for Wood Products (metric tons CO</t>
    </r>
    <r>
      <rPr>
        <vertAlign val="subscript"/>
        <sz val="10"/>
        <rFont val="Arial"/>
        <family val="2"/>
      </rPr>
      <t>2</t>
    </r>
    <r>
      <rPr>
        <sz val="10"/>
        <rFont val="Arial"/>
        <family val="2"/>
      </rPr>
      <t>e)
3) Actual Project Carbon Stored Long-term in Wood Products (metric tons CO</t>
    </r>
    <r>
      <rPr>
        <vertAlign val="subscript"/>
        <sz val="10"/>
        <rFont val="Arial"/>
        <family val="2"/>
      </rPr>
      <t>2</t>
    </r>
    <r>
      <rPr>
        <sz val="10"/>
        <rFont val="Arial"/>
        <family val="2"/>
      </rPr>
      <t>e) - Excl Landfill
4) Actual Project Carbon Stored Long-term in Wood Products (metric tons CO</t>
    </r>
    <r>
      <rPr>
        <vertAlign val="subscript"/>
        <sz val="10"/>
        <rFont val="Arial"/>
        <family val="2"/>
      </rPr>
      <t>2</t>
    </r>
    <r>
      <rPr>
        <sz val="10"/>
        <rFont val="Arial"/>
        <family val="2"/>
      </rPr>
      <t>e) - Incl Landfill
5) Baseline Carbon Stored Long-term in Wood Products (metric tons CO</t>
    </r>
    <r>
      <rPr>
        <vertAlign val="subscript"/>
        <sz val="10"/>
        <rFont val="Arial"/>
        <family val="2"/>
      </rPr>
      <t>2</t>
    </r>
    <r>
      <rPr>
        <sz val="10"/>
        <rFont val="Arial"/>
        <family val="2"/>
      </rPr>
      <t>e) - Excl Landfill
6) Baseline Carbon Stored Long-term in Wood Products (metric tons CO</t>
    </r>
    <r>
      <rPr>
        <vertAlign val="subscript"/>
        <sz val="10"/>
        <rFont val="Arial"/>
        <family val="2"/>
      </rPr>
      <t>2</t>
    </r>
    <r>
      <rPr>
        <sz val="10"/>
        <rFont val="Arial"/>
        <family val="2"/>
      </rPr>
      <t xml:space="preserve">e) - Incl Landfill
The default values (conversions, mill efficiencies, etc.) must be used unless the Project Sponsor can provide verifiable alternatives.  The HWP worksheet is divided into 4 sections (Data Inputs, Estimates of Carbon Storage in Wood Products, Results + Conversion Factors, and Default Wood Products by Supersection).  Project Sponsors must make a separate copy of the HWP worksheet for each Reporting Period and submit it as part of the Monitoring &amp; Verification Report.
</t>
    </r>
  </si>
  <si>
    <t>Default values</t>
  </si>
  <si>
    <t>The calculations and summaries in this worksheet are correct to the best of our knowledge.  RGGI and its contractors shall not be liable for any errors in the calculations and summaries in this worksheet.  Confirming the accuracy of calculations and summaries used for GHG reporting is the sole responsibility of the Project Sponsor</t>
  </si>
  <si>
    <t>Oven Dried Metric Tons</t>
  </si>
  <si>
    <t>Green Tons</t>
  </si>
  <si>
    <r>
      <t xml:space="preserve">Source: </t>
    </r>
    <r>
      <rPr>
        <i/>
        <sz val="8"/>
        <color theme="1"/>
        <rFont val="Arial"/>
        <family val="2"/>
      </rPr>
      <t>Technical Guidelines for Voluntary Reporting of Greenhouse Gas Program</t>
    </r>
    <r>
      <rPr>
        <sz val="8"/>
        <color theme="1"/>
        <rFont val="Arial"/>
        <family val="2"/>
      </rPr>
      <t>, Part I Appendix: Forestry, Table 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</si>
</sst>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0.000"/>
    <numFmt numFmtId="167" formatCode="0.000"/>
    <numFmt numFmtId="168" formatCode="0.00000E+00"/>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2"/>
      <name val="Arial"/>
      <family val="2"/>
    </font>
    <font>
      <sz val="9"/>
      <name val="Arial"/>
      <family val="2"/>
    </font>
    <font>
      <vertAlign val="subscript"/>
      <sz val="9"/>
      <name val="Arial"/>
      <family val="2"/>
    </font>
    <font>
      <b/>
      <sz val="11"/>
      <name val="Arial"/>
      <family val="2"/>
    </font>
    <font>
      <b/>
      <sz val="10"/>
      <name val="Arial"/>
      <family val="2"/>
    </font>
    <font>
      <b/>
      <sz val="9"/>
      <name val="Arial"/>
      <family val="2"/>
    </font>
    <font>
      <b/>
      <sz val="18"/>
      <color theme="1"/>
      <name val="Arial"/>
      <family val="2"/>
    </font>
    <font>
      <b/>
      <sz val="10"/>
      <color theme="1"/>
      <name val="Arial"/>
      <family val="2"/>
    </font>
    <font>
      <b/>
      <sz val="8"/>
      <color theme="1"/>
      <name val="Arial"/>
      <family val="2"/>
    </font>
    <font>
      <sz val="8"/>
      <color theme="1"/>
      <name val="Arial"/>
      <family val="2"/>
    </font>
    <font>
      <i/>
      <sz val="8"/>
      <color theme="1"/>
      <name val="Arial"/>
      <family val="2"/>
    </font>
    <font>
      <b/>
      <sz val="12"/>
      <color theme="1"/>
      <name val="Arial"/>
      <family val="2"/>
    </font>
    <font>
      <sz val="10"/>
      <color theme="1"/>
      <name val="Arial"/>
      <family val="2"/>
    </font>
    <font>
      <b/>
      <sz val="11"/>
      <color theme="1"/>
      <name val="Arial"/>
      <family val="2"/>
    </font>
    <font>
      <b/>
      <sz val="9"/>
      <color theme="1"/>
      <name val="Arial"/>
      <family val="2"/>
    </font>
    <font>
      <sz val="9"/>
      <color theme="1"/>
      <name val="Arial"/>
      <family val="2"/>
    </font>
    <font>
      <b/>
      <sz val="16"/>
      <name val="Arial"/>
      <family val="2"/>
    </font>
    <font>
      <vertAlign val="subscript"/>
      <sz val="10"/>
      <name val="Arial"/>
      <family val="2"/>
    </font>
    <font>
      <vertAlign val="subscript"/>
      <sz val="8"/>
      <name val="Arial"/>
      <family val="2"/>
    </font>
    <font>
      <b/>
      <i/>
      <sz val="8"/>
      <name val="Arial"/>
      <family val="2"/>
    </font>
    <font>
      <b/>
      <sz val="8"/>
      <name val="Arial"/>
      <family val="2"/>
    </font>
    <font>
      <vertAlign val="superscript"/>
      <sz val="9"/>
      <color theme="1"/>
      <name val="Arial"/>
      <family val="2"/>
    </font>
    <font>
      <vertAlign val="superscript"/>
      <sz val="9"/>
      <name val="Arial"/>
      <family val="2"/>
    </font>
    <font>
      <sz val="9"/>
      <color theme="0"/>
      <name val="Arial"/>
      <family val="2"/>
    </font>
    <font>
      <sz val="10"/>
      <color rgb="FF000000"/>
      <name val="Arial"/>
      <family val="2"/>
    </font>
  </fonts>
  <fills count="9">
    <fill>
      <patternFill patternType="none"/>
    </fill>
    <fill>
      <patternFill patternType="gray125"/>
    </fill>
    <fill>
      <patternFill patternType="solid">
        <fgColor rgb="FFCCFFCC"/>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darkUp">
        <bgColor theme="0"/>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9">
    <xf numFmtId="0" fontId="0" fillId="0" borderId="0"/>
    <xf numFmtId="43" fontId="3" fillId="0" borderId="0" applyFont="0" applyFill="0" applyBorder="0" applyAlignment="0" applyProtection="0"/>
    <xf numFmtId="43" fontId="5" fillId="0" borderId="0" applyFont="0" applyFill="0" applyBorder="0" applyAlignment="0" applyProtection="0"/>
    <xf numFmtId="0" fontId="5" fillId="0" borderId="0"/>
    <xf numFmtId="9" fontId="3" fillId="0" borderId="0" applyFont="0" applyFill="0" applyBorder="0" applyAlignment="0" applyProtection="0"/>
    <xf numFmtId="9" fontId="5" fillId="0" borderId="0" applyFont="0" applyFill="0" applyBorder="0" applyAlignment="0" applyProtection="0"/>
    <xf numFmtId="0" fontId="2" fillId="0" borderId="0"/>
    <xf numFmtId="43" fontId="2" fillId="0" borderId="0" applyFont="0" applyFill="0" applyBorder="0" applyAlignment="0" applyProtection="0"/>
    <xf numFmtId="0" fontId="1" fillId="0" borderId="0"/>
  </cellStyleXfs>
  <cellXfs count="355">
    <xf numFmtId="0" fontId="0" fillId="0" borderId="0" xfId="0"/>
    <xf numFmtId="0" fontId="9" fillId="5" borderId="0" xfId="0" applyFont="1" applyFill="1" applyBorder="1" applyAlignment="1" applyProtection="1">
      <alignment horizontal="center"/>
      <protection hidden="1"/>
    </xf>
    <xf numFmtId="0" fontId="12" fillId="5" borderId="0" xfId="0" applyFont="1" applyFill="1" applyBorder="1" applyAlignment="1" applyProtection="1">
      <alignment horizontal="left"/>
      <protection hidden="1"/>
    </xf>
    <xf numFmtId="0" fontId="3" fillId="5" borderId="0" xfId="0" applyFont="1" applyFill="1" applyBorder="1" applyAlignment="1" applyProtection="1">
      <alignment horizontal="left" vertical="top"/>
      <protection hidden="1"/>
    </xf>
    <xf numFmtId="0" fontId="3" fillId="5" borderId="51" xfId="0" applyFont="1" applyFill="1" applyBorder="1" applyAlignment="1" applyProtection="1">
      <alignment horizontal="left" vertical="top" wrapText="1"/>
      <protection hidden="1"/>
    </xf>
    <xf numFmtId="0" fontId="3" fillId="5" borderId="0" xfId="0" applyFont="1" applyFill="1" applyBorder="1" applyAlignment="1" applyProtection="1">
      <alignment horizontal="left" vertical="top" wrapText="1"/>
      <protection hidden="1"/>
    </xf>
    <xf numFmtId="0" fontId="7" fillId="5" borderId="0" xfId="0" applyFont="1" applyFill="1" applyBorder="1" applyAlignment="1" applyProtection="1">
      <protection hidden="1"/>
    </xf>
    <xf numFmtId="0" fontId="21" fillId="5" borderId="0" xfId="0" applyFont="1" applyFill="1" applyBorder="1" applyAlignment="1" applyProtection="1">
      <protection hidden="1"/>
    </xf>
    <xf numFmtId="0" fontId="21" fillId="5" borderId="0" xfId="0" applyFont="1" applyFill="1" applyBorder="1" applyAlignment="1" applyProtection="1">
      <alignment wrapText="1"/>
      <protection hidden="1"/>
    </xf>
    <xf numFmtId="0" fontId="7" fillId="5" borderId="0" xfId="0" applyFont="1" applyFill="1" applyBorder="1" applyAlignment="1" applyProtection="1">
      <alignment wrapText="1"/>
      <protection hidden="1"/>
    </xf>
    <xf numFmtId="165" fontId="7" fillId="2" borderId="1" xfId="1" applyNumberFormat="1" applyFont="1" applyFill="1" applyBorder="1" applyAlignment="1" applyProtection="1">
      <protection locked="0"/>
    </xf>
    <xf numFmtId="165" fontId="7" fillId="2" borderId="15" xfId="1" applyNumberFormat="1" applyFont="1" applyFill="1" applyBorder="1" applyAlignment="1" applyProtection="1">
      <protection locked="0"/>
    </xf>
    <xf numFmtId="9" fontId="7" fillId="2" borderId="17" xfId="0" applyNumberFormat="1" applyFont="1" applyFill="1" applyBorder="1" applyAlignment="1" applyProtection="1"/>
    <xf numFmtId="9" fontId="7" fillId="2" borderId="18" xfId="0" applyNumberFormat="1" applyFont="1" applyFill="1" applyBorder="1" applyAlignment="1" applyProtection="1"/>
    <xf numFmtId="9" fontId="7" fillId="2" borderId="19" xfId="0" applyNumberFormat="1" applyFont="1" applyFill="1" applyBorder="1" applyAlignment="1" applyProtection="1"/>
    <xf numFmtId="0" fontId="0" fillId="5" borderId="0" xfId="0" applyFill="1" applyProtection="1">
      <protection hidden="1"/>
    </xf>
    <xf numFmtId="2" fontId="22" fillId="5" borderId="0" xfId="0" applyNumberFormat="1" applyFont="1" applyFill="1" applyBorder="1" applyAlignment="1" applyProtection="1">
      <alignment horizontal="left" vertical="center"/>
    </xf>
    <xf numFmtId="0" fontId="0" fillId="5" borderId="0" xfId="0" applyFill="1" applyBorder="1" applyProtection="1"/>
    <xf numFmtId="0" fontId="0" fillId="5" borderId="0" xfId="0" applyFill="1" applyProtection="1"/>
    <xf numFmtId="0" fontId="9" fillId="5" borderId="0" xfId="0" applyFont="1" applyFill="1" applyBorder="1" applyAlignment="1" applyProtection="1">
      <alignment horizontal="center"/>
    </xf>
    <xf numFmtId="0" fontId="7" fillId="5" borderId="0" xfId="0" applyFont="1" applyFill="1" applyBorder="1" applyAlignment="1" applyProtection="1">
      <alignment horizontal="center"/>
    </xf>
    <xf numFmtId="0" fontId="21" fillId="5" borderId="0" xfId="0" applyFont="1" applyFill="1" applyBorder="1" applyAlignment="1" applyProtection="1">
      <alignment horizontal="center"/>
    </xf>
    <xf numFmtId="0" fontId="21" fillId="5" borderId="0" xfId="0" applyFont="1" applyFill="1" applyBorder="1" applyAlignment="1" applyProtection="1">
      <alignment horizontal="center" wrapText="1"/>
    </xf>
    <xf numFmtId="0" fontId="11" fillId="5" borderId="0" xfId="0" applyFont="1" applyFill="1" applyBorder="1" applyAlignment="1" applyProtection="1">
      <alignment horizontal="left" wrapText="1"/>
    </xf>
    <xf numFmtId="0" fontId="7" fillId="5" borderId="0" xfId="0" applyFont="1" applyFill="1" applyBorder="1" applyAlignment="1" applyProtection="1">
      <alignment horizontal="center" wrapText="1"/>
    </xf>
    <xf numFmtId="0" fontId="14" fillId="5" borderId="0" xfId="0" applyFont="1" applyFill="1" applyBorder="1" applyAlignment="1" applyProtection="1">
      <alignment horizontal="left" vertical="top" wrapText="1"/>
    </xf>
    <xf numFmtId="0" fontId="9" fillId="5" borderId="36" xfId="0" applyFont="1" applyFill="1" applyBorder="1" applyAlignment="1" applyProtection="1">
      <alignment horizontal="left"/>
    </xf>
    <xf numFmtId="0" fontId="4" fillId="5" borderId="11" xfId="0" applyFont="1" applyFill="1" applyBorder="1" applyAlignment="1" applyProtection="1">
      <alignment horizontal="center" wrapText="1"/>
    </xf>
    <xf numFmtId="0" fontId="4" fillId="5" borderId="27" xfId="0" applyFont="1" applyFill="1" applyBorder="1" applyAlignment="1" applyProtection="1">
      <alignment horizontal="center" wrapText="1"/>
    </xf>
    <xf numFmtId="0" fontId="4" fillId="5" borderId="12" xfId="0" applyFont="1" applyFill="1" applyBorder="1" applyAlignment="1" applyProtection="1">
      <alignment horizontal="center" wrapText="1"/>
    </xf>
    <xf numFmtId="0" fontId="4" fillId="5" borderId="13" xfId="0" applyFont="1" applyFill="1" applyBorder="1" applyAlignment="1" applyProtection="1">
      <alignment horizontal="center" wrapText="1"/>
    </xf>
    <xf numFmtId="0" fontId="7" fillId="5" borderId="59" xfId="0" applyFont="1" applyFill="1" applyBorder="1" applyAlignment="1" applyProtection="1">
      <alignment horizontal="left" vertical="center" wrapText="1"/>
    </xf>
    <xf numFmtId="0" fontId="29" fillId="5" borderId="0" xfId="0" applyFont="1" applyFill="1" applyProtection="1"/>
    <xf numFmtId="9" fontId="7" fillId="5" borderId="0" xfId="0" applyNumberFormat="1" applyFont="1" applyFill="1" applyBorder="1" applyAlignment="1" applyProtection="1"/>
    <xf numFmtId="0" fontId="7" fillId="5" borderId="14" xfId="0" applyFont="1" applyFill="1" applyBorder="1" applyAlignment="1" applyProtection="1">
      <alignment horizontal="right"/>
    </xf>
    <xf numFmtId="0" fontId="7" fillId="5" borderId="1" xfId="0" applyFont="1" applyFill="1" applyBorder="1" applyAlignment="1" applyProtection="1">
      <alignment horizontal="right"/>
    </xf>
    <xf numFmtId="0" fontId="7" fillId="5" borderId="17" xfId="0" applyFont="1" applyFill="1" applyBorder="1" applyAlignment="1" applyProtection="1">
      <alignment horizontal="right"/>
    </xf>
    <xf numFmtId="9" fontId="7" fillId="3" borderId="18" xfId="4" applyFont="1" applyFill="1" applyBorder="1" applyAlignment="1" applyProtection="1"/>
    <xf numFmtId="0" fontId="7" fillId="5" borderId="18" xfId="0" applyFont="1" applyFill="1" applyBorder="1" applyAlignment="1" applyProtection="1">
      <alignment horizontal="right"/>
    </xf>
    <xf numFmtId="9" fontId="7" fillId="3" borderId="19" xfId="4" applyFont="1" applyFill="1" applyBorder="1" applyAlignment="1" applyProtection="1"/>
    <xf numFmtId="0" fontId="7" fillId="5" borderId="36" xfId="0" applyFont="1" applyFill="1" applyBorder="1" applyAlignment="1" applyProtection="1">
      <alignment horizontal="left" wrapText="1"/>
    </xf>
    <xf numFmtId="0" fontId="7" fillId="5" borderId="0" xfId="0" applyFont="1" applyFill="1" applyBorder="1" applyAlignment="1" applyProtection="1">
      <alignment horizontal="left" wrapText="1"/>
    </xf>
    <xf numFmtId="165" fontId="7" fillId="2" borderId="53" xfId="1" applyNumberFormat="1" applyFont="1" applyFill="1" applyBorder="1" applyAlignment="1" applyProtection="1">
      <alignment vertical="center"/>
      <protection locked="0"/>
    </xf>
    <xf numFmtId="165" fontId="7" fillId="2" borderId="7" xfId="1" applyNumberFormat="1" applyFont="1" applyFill="1" applyBorder="1" applyAlignment="1" applyProtection="1">
      <alignment vertical="center"/>
      <protection locked="0"/>
    </xf>
    <xf numFmtId="2" fontId="22" fillId="5" borderId="0" xfId="0" applyNumberFormat="1" applyFont="1" applyFill="1" applyBorder="1" applyAlignment="1" applyProtection="1">
      <alignment vertical="center"/>
    </xf>
    <xf numFmtId="0" fontId="17" fillId="5" borderId="0" xfId="0" applyFont="1" applyFill="1" applyBorder="1" applyAlignment="1" applyProtection="1">
      <alignment horizontal="center" wrapText="1"/>
    </xf>
    <xf numFmtId="0" fontId="21" fillId="5" borderId="0" xfId="0" applyFont="1" applyFill="1" applyBorder="1" applyAlignment="1" applyProtection="1">
      <alignment horizontal="left" wrapText="1"/>
    </xf>
    <xf numFmtId="0" fontId="17"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25" fillId="5" borderId="11"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9" fontId="4" fillId="5" borderId="0" xfId="4" applyFont="1" applyFill="1" applyBorder="1" applyAlignment="1" applyProtection="1">
      <alignment horizontal="center" vertical="center" wrapText="1"/>
    </xf>
    <xf numFmtId="164" fontId="3" fillId="3" borderId="23" xfId="0" applyNumberFormat="1" applyFont="1" applyFill="1" applyBorder="1" applyProtection="1">
      <protection locked="0"/>
    </xf>
    <xf numFmtId="165" fontId="0" fillId="2" borderId="1" xfId="1" applyNumberFormat="1" applyFont="1" applyFill="1" applyBorder="1" applyAlignment="1" applyProtection="1">
      <protection locked="0"/>
    </xf>
    <xf numFmtId="2" fontId="10" fillId="8" borderId="1" xfId="0" applyNumberFormat="1" applyFont="1" applyFill="1" applyBorder="1" applyAlignment="1" applyProtection="1">
      <alignment horizontal="right"/>
    </xf>
    <xf numFmtId="164" fontId="3" fillId="3" borderId="1" xfId="0" applyNumberFormat="1" applyFont="1" applyFill="1" applyBorder="1" applyProtection="1">
      <protection locked="0"/>
    </xf>
    <xf numFmtId="165" fontId="0" fillId="2" borderId="15" xfId="1" applyNumberFormat="1" applyFont="1" applyFill="1" applyBorder="1" applyAlignment="1" applyProtection="1">
      <protection locked="0"/>
    </xf>
    <xf numFmtId="165" fontId="7" fillId="5" borderId="0" xfId="1" applyNumberFormat="1" applyFont="1" applyFill="1" applyBorder="1" applyAlignment="1" applyProtection="1">
      <alignment horizontal="right"/>
    </xf>
    <xf numFmtId="164" fontId="3" fillId="3" borderId="14" xfId="0" applyNumberFormat="1" applyFont="1" applyFill="1" applyBorder="1" applyProtection="1">
      <protection locked="0"/>
    </xf>
    <xf numFmtId="165" fontId="21" fillId="5" borderId="0" xfId="1" applyNumberFormat="1" applyFont="1" applyFill="1" applyBorder="1" applyAlignment="1" applyProtection="1">
      <alignment horizontal="right"/>
    </xf>
    <xf numFmtId="9" fontId="7" fillId="5" borderId="0" xfId="0" applyNumberFormat="1" applyFont="1" applyFill="1" applyBorder="1" applyAlignment="1" applyProtection="1">
      <alignment horizontal="right"/>
    </xf>
    <xf numFmtId="9" fontId="21" fillId="5" borderId="0" xfId="0" applyNumberFormat="1" applyFont="1" applyFill="1" applyBorder="1" applyAlignment="1" applyProtection="1">
      <alignment horizontal="right"/>
    </xf>
    <xf numFmtId="2" fontId="10" fillId="8" borderId="23" xfId="0" applyNumberFormat="1" applyFont="1" applyFill="1" applyBorder="1" applyAlignment="1" applyProtection="1">
      <alignment horizontal="right"/>
    </xf>
    <xf numFmtId="165" fontId="10" fillId="3" borderId="5" xfId="1" applyNumberFormat="1" applyFont="1" applyFill="1" applyBorder="1" applyAlignment="1" applyProtection="1"/>
    <xf numFmtId="2" fontId="10" fillId="8" borderId="4" xfId="0" applyNumberFormat="1" applyFont="1" applyFill="1" applyBorder="1" applyAlignment="1" applyProtection="1">
      <alignment horizontal="right"/>
    </xf>
    <xf numFmtId="165" fontId="10" fillId="3" borderId="4" xfId="1" applyNumberFormat="1" applyFont="1" applyFill="1" applyBorder="1" applyAlignment="1" applyProtection="1"/>
    <xf numFmtId="2" fontId="10" fillId="8" borderId="10" xfId="0" applyNumberFormat="1" applyFont="1" applyFill="1" applyBorder="1" applyAlignment="1" applyProtection="1">
      <alignment horizontal="right"/>
    </xf>
    <xf numFmtId="165" fontId="10" fillId="3" borderId="32" xfId="1" applyNumberFormat="1" applyFont="1" applyFill="1" applyBorder="1" applyProtection="1"/>
    <xf numFmtId="9" fontId="9" fillId="5" borderId="0" xfId="4" applyFont="1" applyFill="1" applyBorder="1" applyAlignment="1" applyProtection="1">
      <alignment horizontal="center"/>
    </xf>
    <xf numFmtId="9" fontId="9" fillId="5" borderId="0" xfId="4" applyFont="1" applyFill="1" applyBorder="1" applyAlignment="1" applyProtection="1"/>
    <xf numFmtId="2" fontId="10" fillId="8" borderId="17" xfId="0" applyNumberFormat="1" applyFont="1" applyFill="1" applyBorder="1" applyAlignment="1" applyProtection="1">
      <alignment horizontal="right"/>
    </xf>
    <xf numFmtId="165" fontId="10" fillId="3" borderId="52" xfId="1" applyNumberFormat="1" applyFont="1" applyFill="1" applyBorder="1" applyAlignment="1" applyProtection="1"/>
    <xf numFmtId="2" fontId="10" fillId="8" borderId="48" xfId="0" applyNumberFormat="1" applyFont="1" applyFill="1" applyBorder="1" applyAlignment="1" applyProtection="1">
      <alignment horizontal="right"/>
    </xf>
    <xf numFmtId="165" fontId="10" fillId="3" borderId="18" xfId="1" applyNumberFormat="1" applyFont="1" applyFill="1" applyBorder="1" applyAlignment="1" applyProtection="1"/>
    <xf numFmtId="2" fontId="10" fillId="8" borderId="26" xfId="0" applyNumberFormat="1" applyFont="1" applyFill="1" applyBorder="1" applyAlignment="1" applyProtection="1">
      <alignment horizontal="right"/>
    </xf>
    <xf numFmtId="165" fontId="10" fillId="3" borderId="33" xfId="1" applyNumberFormat="1" applyFont="1" applyFill="1" applyBorder="1" applyAlignment="1" applyProtection="1"/>
    <xf numFmtId="3" fontId="0" fillId="5" borderId="0" xfId="0" applyNumberFormat="1" applyFill="1" applyBorder="1" applyProtection="1"/>
    <xf numFmtId="0" fontId="6" fillId="5" borderId="0" xfId="0" applyFont="1" applyFill="1" applyBorder="1" applyAlignment="1" applyProtection="1">
      <alignment horizontal="center" vertical="center" wrapText="1"/>
    </xf>
    <xf numFmtId="164" fontId="3" fillId="3" borderId="10" xfId="0" applyNumberFormat="1" applyFont="1" applyFill="1" applyBorder="1" applyProtection="1">
      <protection locked="0"/>
    </xf>
    <xf numFmtId="164" fontId="3" fillId="3" borderId="2" xfId="0" applyNumberFormat="1" applyFont="1" applyFill="1" applyBorder="1" applyProtection="1">
      <protection locked="0"/>
    </xf>
    <xf numFmtId="165" fontId="10" fillId="3" borderId="10" xfId="1" applyNumberFormat="1" applyFont="1" applyFill="1" applyBorder="1" applyAlignment="1" applyProtection="1"/>
    <xf numFmtId="165" fontId="10" fillId="3" borderId="26" xfId="1" applyNumberFormat="1" applyFont="1" applyFill="1" applyBorder="1" applyAlignment="1" applyProtection="1"/>
    <xf numFmtId="0" fontId="4" fillId="5" borderId="11" xfId="0" applyFont="1" applyFill="1" applyBorder="1" applyAlignment="1" applyProtection="1">
      <alignment horizontal="center" vertical="center" wrapText="1"/>
    </xf>
    <xf numFmtId="9" fontId="26" fillId="5" borderId="13" xfId="4" applyFont="1" applyFill="1" applyBorder="1" applyAlignment="1" applyProtection="1">
      <alignment horizontal="center" vertical="center" wrapText="1"/>
    </xf>
    <xf numFmtId="165" fontId="7" fillId="3" borderId="14" xfId="1" applyNumberFormat="1" applyFont="1" applyFill="1" applyBorder="1" applyAlignment="1" applyProtection="1">
      <alignment horizontal="right"/>
    </xf>
    <xf numFmtId="165" fontId="7" fillId="3" borderId="1" xfId="1" applyNumberFormat="1" applyFont="1" applyFill="1" applyBorder="1" applyAlignment="1" applyProtection="1">
      <alignment horizontal="right"/>
    </xf>
    <xf numFmtId="165" fontId="7" fillId="3" borderId="15" xfId="1" applyNumberFormat="1" applyFont="1" applyFill="1" applyBorder="1" applyAlignment="1" applyProtection="1">
      <alignment horizontal="right"/>
    </xf>
    <xf numFmtId="165" fontId="21" fillId="3" borderId="15" xfId="1" applyNumberFormat="1" applyFont="1" applyFill="1" applyBorder="1" applyAlignment="1" applyProtection="1">
      <alignment horizontal="right"/>
    </xf>
    <xf numFmtId="165" fontId="7" fillId="3" borderId="1" xfId="0" applyNumberFormat="1" applyFont="1" applyFill="1" applyBorder="1" applyAlignment="1" applyProtection="1">
      <alignment horizontal="right"/>
    </xf>
    <xf numFmtId="9" fontId="7" fillId="3" borderId="14" xfId="0" applyNumberFormat="1" applyFont="1" applyFill="1" applyBorder="1" applyAlignment="1" applyProtection="1">
      <alignment horizontal="right"/>
    </xf>
    <xf numFmtId="9" fontId="7" fillId="3" borderId="1" xfId="0" applyNumberFormat="1" applyFont="1" applyFill="1" applyBorder="1" applyAlignment="1" applyProtection="1">
      <alignment horizontal="right"/>
    </xf>
    <xf numFmtId="9" fontId="21" fillId="3" borderId="15" xfId="0" applyNumberFormat="1" applyFont="1" applyFill="1" applyBorder="1" applyAlignment="1" applyProtection="1">
      <alignment horizontal="right"/>
    </xf>
    <xf numFmtId="165" fontId="7" fillId="3" borderId="46" xfId="1" applyNumberFormat="1" applyFont="1" applyFill="1" applyBorder="1" applyAlignment="1" applyProtection="1">
      <alignment horizontal="right"/>
    </xf>
    <xf numFmtId="2" fontId="10" fillId="8" borderId="3" xfId="0" applyNumberFormat="1" applyFont="1" applyFill="1" applyBorder="1" applyAlignment="1" applyProtection="1">
      <alignment horizontal="right"/>
    </xf>
    <xf numFmtId="165" fontId="7" fillId="3" borderId="3" xfId="1" applyNumberFormat="1" applyFont="1" applyFill="1" applyBorder="1" applyAlignment="1" applyProtection="1">
      <alignment horizontal="right"/>
    </xf>
    <xf numFmtId="165" fontId="21" fillId="3" borderId="47" xfId="1" applyNumberFormat="1" applyFont="1" applyFill="1" applyBorder="1" applyAlignment="1" applyProtection="1">
      <alignment horizontal="right"/>
    </xf>
    <xf numFmtId="9" fontId="7" fillId="3" borderId="15" xfId="0" applyNumberFormat="1" applyFont="1" applyFill="1" applyBorder="1" applyAlignment="1" applyProtection="1">
      <alignment horizontal="right"/>
    </xf>
    <xf numFmtId="1" fontId="7" fillId="3" borderId="1" xfId="1" applyNumberFormat="1" applyFont="1" applyFill="1" applyBorder="1" applyAlignment="1" applyProtection="1">
      <alignment horizontal="right"/>
    </xf>
    <xf numFmtId="165" fontId="7" fillId="3" borderId="17" xfId="1" applyNumberFormat="1" applyFont="1" applyFill="1" applyBorder="1" applyAlignment="1" applyProtection="1">
      <alignment horizontal="right"/>
    </xf>
    <xf numFmtId="2" fontId="10" fillId="8" borderId="18" xfId="0" applyNumberFormat="1" applyFont="1" applyFill="1" applyBorder="1" applyAlignment="1" applyProtection="1">
      <alignment horizontal="right"/>
    </xf>
    <xf numFmtId="1" fontId="7" fillId="3" borderId="18" xfId="1" applyNumberFormat="1" applyFont="1" applyFill="1" applyBorder="1" applyAlignment="1" applyProtection="1">
      <alignment horizontal="right"/>
    </xf>
    <xf numFmtId="165" fontId="21" fillId="3" borderId="19" xfId="1" applyNumberFormat="1" applyFont="1" applyFill="1" applyBorder="1" applyAlignment="1" applyProtection="1">
      <alignment horizontal="right"/>
    </xf>
    <xf numFmtId="9" fontId="26" fillId="5" borderId="42" xfId="4" applyFont="1" applyFill="1" applyBorder="1" applyAlignment="1" applyProtection="1">
      <alignment horizontal="center" vertical="center" wrapText="1"/>
    </xf>
    <xf numFmtId="165" fontId="7" fillId="3" borderId="24" xfId="1" applyNumberFormat="1" applyFont="1" applyFill="1" applyBorder="1" applyAlignment="1" applyProtection="1">
      <alignment horizontal="right"/>
    </xf>
    <xf numFmtId="165" fontId="7" fillId="3" borderId="39" xfId="1" applyNumberFormat="1" applyFont="1" applyFill="1" applyBorder="1" applyAlignment="1" applyProtection="1">
      <alignment horizontal="right"/>
    </xf>
    <xf numFmtId="165" fontId="7" fillId="3" borderId="22" xfId="1" applyNumberFormat="1" applyFont="1" applyFill="1" applyBorder="1" applyAlignment="1" applyProtection="1">
      <alignment horizontal="right"/>
    </xf>
    <xf numFmtId="165" fontId="21" fillId="3" borderId="39" xfId="1" applyNumberFormat="1" applyFont="1" applyFill="1" applyBorder="1" applyAlignment="1" applyProtection="1">
      <alignment horizontal="right"/>
    </xf>
    <xf numFmtId="9" fontId="7" fillId="3" borderId="22" xfId="0" applyNumberFormat="1" applyFont="1" applyFill="1" applyBorder="1" applyAlignment="1" applyProtection="1">
      <alignment horizontal="right"/>
    </xf>
    <xf numFmtId="9" fontId="21" fillId="3" borderId="39" xfId="0" applyNumberFormat="1" applyFont="1" applyFill="1" applyBorder="1" applyAlignment="1" applyProtection="1">
      <alignment horizontal="right"/>
    </xf>
    <xf numFmtId="165" fontId="7" fillId="3" borderId="21" xfId="1" applyNumberFormat="1" applyFont="1" applyFill="1" applyBorder="1" applyAlignment="1" applyProtection="1">
      <alignment horizontal="right"/>
    </xf>
    <xf numFmtId="165" fontId="7" fillId="3" borderId="18" xfId="1" applyNumberFormat="1" applyFont="1" applyFill="1" applyBorder="1" applyAlignment="1" applyProtection="1">
      <alignment horizontal="right"/>
    </xf>
    <xf numFmtId="165" fontId="21" fillId="3" borderId="33" xfId="1" applyNumberFormat="1" applyFont="1" applyFill="1" applyBorder="1" applyAlignment="1" applyProtection="1">
      <alignment horizontal="right"/>
    </xf>
    <xf numFmtId="0" fontId="4" fillId="5" borderId="49" xfId="0" applyFont="1" applyFill="1" applyBorder="1" applyAlignment="1" applyProtection="1">
      <alignment horizontal="center" vertical="center" wrapText="1"/>
    </xf>
    <xf numFmtId="9" fontId="7" fillId="3" borderId="39" xfId="0" applyNumberFormat="1" applyFont="1" applyFill="1" applyBorder="1" applyAlignment="1" applyProtection="1">
      <alignment horizontal="right"/>
    </xf>
    <xf numFmtId="0" fontId="17" fillId="5" borderId="36" xfId="0" applyFont="1" applyFill="1" applyBorder="1" applyAlignment="1" applyProtection="1">
      <alignment horizontal="left"/>
    </xf>
    <xf numFmtId="0" fontId="17" fillId="5" borderId="0" xfId="0" applyFont="1" applyFill="1" applyBorder="1" applyAlignment="1" applyProtection="1">
      <alignment horizontal="left" wrapText="1"/>
    </xf>
    <xf numFmtId="1" fontId="7" fillId="7" borderId="12" xfId="1" applyNumberFormat="1" applyFont="1" applyFill="1" applyBorder="1" applyAlignment="1" applyProtection="1">
      <alignment horizontal="right"/>
    </xf>
    <xf numFmtId="1" fontId="7" fillId="7" borderId="1" xfId="1" applyNumberFormat="1" applyFont="1" applyFill="1" applyBorder="1" applyAlignment="1" applyProtection="1">
      <alignment horizontal="right"/>
    </xf>
    <xf numFmtId="1" fontId="7" fillId="7" borderId="18" xfId="1" applyNumberFormat="1" applyFont="1" applyFill="1" applyBorder="1" applyAlignment="1" applyProtection="1">
      <alignment horizontal="right"/>
    </xf>
    <xf numFmtId="3" fontId="11" fillId="5" borderId="13" xfId="0" applyNumberFormat="1" applyFont="1" applyFill="1" applyBorder="1" applyAlignment="1" applyProtection="1">
      <alignment horizontal="center"/>
    </xf>
    <xf numFmtId="0" fontId="3" fillId="6" borderId="12" xfId="0" applyFont="1" applyFill="1" applyBorder="1" applyAlignment="1" applyProtection="1">
      <alignment horizontal="right"/>
    </xf>
    <xf numFmtId="0" fontId="4" fillId="5" borderId="13" xfId="0" applyFont="1" applyFill="1" applyBorder="1" applyAlignment="1" applyProtection="1">
      <alignment horizontal="center"/>
    </xf>
    <xf numFmtId="0" fontId="3" fillId="6" borderId="15" xfId="0" applyFont="1" applyFill="1" applyBorder="1" applyProtection="1"/>
    <xf numFmtId="0" fontId="3" fillId="6" borderId="1" xfId="0" applyFont="1" applyFill="1" applyBorder="1" applyAlignment="1" applyProtection="1">
      <alignment horizontal="right"/>
    </xf>
    <xf numFmtId="0" fontId="4" fillId="5" borderId="15" xfId="0" applyFont="1" applyFill="1" applyBorder="1" applyAlignment="1" applyProtection="1">
      <alignment horizontal="center"/>
    </xf>
    <xf numFmtId="2" fontId="3" fillId="6" borderId="1" xfId="0" applyNumberFormat="1" applyFont="1" applyFill="1" applyBorder="1" applyAlignment="1" applyProtection="1">
      <alignment horizontal="right"/>
    </xf>
    <xf numFmtId="0" fontId="3" fillId="6" borderId="38" xfId="0" applyFont="1" applyFill="1" applyBorder="1" applyProtection="1"/>
    <xf numFmtId="0" fontId="3" fillId="6" borderId="1" xfId="0" applyFont="1" applyFill="1" applyBorder="1" applyAlignment="1" applyProtection="1"/>
    <xf numFmtId="4" fontId="18" fillId="6" borderId="3" xfId="0" applyNumberFormat="1" applyFont="1" applyFill="1" applyBorder="1" applyAlignment="1" applyProtection="1"/>
    <xf numFmtId="0" fontId="4" fillId="5" borderId="47" xfId="0" applyFont="1" applyFill="1" applyBorder="1" applyAlignment="1" applyProtection="1">
      <alignment horizontal="center"/>
    </xf>
    <xf numFmtId="4" fontId="18" fillId="6" borderId="18" xfId="0" applyNumberFormat="1" applyFont="1" applyFill="1" applyBorder="1" applyAlignment="1" applyProtection="1"/>
    <xf numFmtId="0" fontId="4" fillId="5" borderId="19" xfId="0" applyFont="1" applyFill="1" applyBorder="1" applyAlignment="1" applyProtection="1">
      <alignment horizontal="center"/>
    </xf>
    <xf numFmtId="0" fontId="11" fillId="5" borderId="12" xfId="0" applyFont="1" applyFill="1" applyBorder="1" applyAlignment="1" applyProtection="1">
      <alignment horizontal="center"/>
    </xf>
    <xf numFmtId="0" fontId="11" fillId="5" borderId="13" xfId="0" applyFont="1" applyFill="1" applyBorder="1" applyAlignment="1" applyProtection="1">
      <alignment horizontal="center"/>
    </xf>
    <xf numFmtId="167" fontId="0" fillId="6" borderId="1" xfId="0" applyNumberFormat="1" applyFill="1" applyBorder="1" applyProtection="1"/>
    <xf numFmtId="0" fontId="0" fillId="6" borderId="15" xfId="0" applyFill="1" applyBorder="1" applyAlignment="1" applyProtection="1"/>
    <xf numFmtId="0" fontId="3" fillId="6" borderId="19" xfId="0" applyFont="1" applyFill="1" applyBorder="1" applyProtection="1"/>
    <xf numFmtId="0" fontId="0" fillId="5" borderId="38" xfId="0" applyFill="1" applyBorder="1" applyProtection="1"/>
    <xf numFmtId="167" fontId="0" fillId="6" borderId="18" xfId="0" applyNumberFormat="1" applyFill="1" applyBorder="1" applyProtection="1"/>
    <xf numFmtId="0" fontId="0" fillId="6" borderId="19" xfId="0" applyFill="1" applyBorder="1" applyAlignment="1" applyProtection="1"/>
    <xf numFmtId="0" fontId="4" fillId="5" borderId="0" xfId="0" applyFont="1" applyFill="1" applyBorder="1" applyAlignment="1" applyProtection="1">
      <alignment horizontal="left" vertical="top"/>
    </xf>
    <xf numFmtId="0" fontId="4" fillId="5" borderId="38" xfId="0" applyFont="1" applyFill="1" applyBorder="1" applyAlignment="1" applyProtection="1">
      <alignment horizontal="left" vertical="top"/>
    </xf>
    <xf numFmtId="9" fontId="6" fillId="5" borderId="0" xfId="4" applyFont="1" applyFill="1" applyBorder="1" applyAlignment="1" applyProtection="1">
      <alignment horizontal="left"/>
    </xf>
    <xf numFmtId="3" fontId="13" fillId="5" borderId="0" xfId="0" applyNumberFormat="1" applyFont="1" applyFill="1" applyBorder="1" applyAlignment="1" applyProtection="1">
      <alignment horizontal="center" vertical="center" wrapText="1"/>
    </xf>
    <xf numFmtId="3" fontId="20" fillId="5" borderId="14" xfId="0" applyNumberFormat="1" applyFont="1" applyFill="1" applyBorder="1" applyAlignment="1" applyProtection="1">
      <alignment horizontal="center" vertical="center" wrapText="1"/>
    </xf>
    <xf numFmtId="3" fontId="20" fillId="5" borderId="1" xfId="0" applyNumberFormat="1" applyFont="1" applyFill="1" applyBorder="1" applyAlignment="1" applyProtection="1">
      <alignment horizontal="center" vertical="center"/>
    </xf>
    <xf numFmtId="3" fontId="20" fillId="5" borderId="1" xfId="0" applyNumberFormat="1" applyFont="1" applyFill="1" applyBorder="1" applyAlignment="1" applyProtection="1">
      <alignment horizontal="center" vertical="center" wrapText="1"/>
    </xf>
    <xf numFmtId="3" fontId="20" fillId="5" borderId="15" xfId="0" applyNumberFormat="1" applyFont="1" applyFill="1" applyBorder="1" applyAlignment="1" applyProtection="1">
      <alignment horizontal="center" vertical="center"/>
    </xf>
    <xf numFmtId="166" fontId="18" fillId="6" borderId="14" xfId="0" applyNumberFormat="1" applyFont="1" applyFill="1" applyBorder="1" applyAlignment="1" applyProtection="1"/>
    <xf numFmtId="166" fontId="18" fillId="6" borderId="1" xfId="0" applyNumberFormat="1" applyFont="1" applyFill="1" applyBorder="1" applyAlignment="1" applyProtection="1"/>
    <xf numFmtId="166" fontId="18" fillId="6" borderId="15" xfId="0" applyNumberFormat="1" applyFont="1" applyFill="1" applyBorder="1" applyAlignment="1" applyProtection="1"/>
    <xf numFmtId="166" fontId="18" fillId="6" borderId="17" xfId="0" applyNumberFormat="1" applyFont="1" applyFill="1" applyBorder="1" applyAlignment="1" applyProtection="1"/>
    <xf numFmtId="166" fontId="18" fillId="6" borderId="18" xfId="0" applyNumberFormat="1" applyFont="1" applyFill="1" applyBorder="1" applyAlignment="1" applyProtection="1"/>
    <xf numFmtId="166" fontId="18" fillId="6" borderId="19" xfId="0" applyNumberFormat="1" applyFont="1" applyFill="1" applyBorder="1" applyAlignment="1" applyProtection="1"/>
    <xf numFmtId="0" fontId="15" fillId="5" borderId="0" xfId="0" applyFont="1" applyFill="1" applyBorder="1" applyAlignment="1" applyProtection="1">
      <alignment horizontal="left" vertical="top" wrapText="1"/>
    </xf>
    <xf numFmtId="0" fontId="10" fillId="5" borderId="54" xfId="0" applyFont="1" applyFill="1" applyBorder="1" applyAlignment="1" applyProtection="1">
      <alignment horizontal="center" vertical="center" wrapText="1"/>
    </xf>
    <xf numFmtId="9" fontId="10" fillId="5" borderId="56" xfId="4" applyFont="1" applyFill="1" applyBorder="1" applyAlignment="1" applyProtection="1">
      <alignment horizontal="center" vertical="center" wrapText="1"/>
    </xf>
    <xf numFmtId="9" fontId="10" fillId="5" borderId="57" xfId="4" applyFont="1" applyFill="1" applyBorder="1" applyAlignment="1" applyProtection="1">
      <alignment horizontal="center" vertical="center" wrapText="1"/>
    </xf>
    <xf numFmtId="9" fontId="10" fillId="5" borderId="58" xfId="4" applyFont="1" applyFill="1" applyBorder="1" applyAlignment="1" applyProtection="1">
      <alignment horizontal="center" vertical="center" wrapText="1"/>
    </xf>
    <xf numFmtId="0" fontId="0" fillId="5" borderId="0" xfId="0" applyFill="1" applyAlignment="1" applyProtection="1">
      <alignment horizontal="center" vertical="center" wrapText="1"/>
    </xf>
    <xf numFmtId="0" fontId="0" fillId="5" borderId="29" xfId="0" applyFill="1" applyBorder="1" applyProtection="1"/>
    <xf numFmtId="9" fontId="0" fillId="6" borderId="10" xfId="4" applyFont="1" applyFill="1" applyBorder="1" applyProtection="1"/>
    <xf numFmtId="9" fontId="0" fillId="6" borderId="4" xfId="4" applyFont="1" applyFill="1" applyBorder="1" applyProtection="1"/>
    <xf numFmtId="9" fontId="0" fillId="6" borderId="16" xfId="4" applyFont="1" applyFill="1" applyBorder="1" applyProtection="1"/>
    <xf numFmtId="0" fontId="0" fillId="5" borderId="34" xfId="0" applyFill="1" applyBorder="1" applyProtection="1"/>
    <xf numFmtId="9" fontId="0" fillId="6" borderId="2" xfId="4" applyFont="1" applyFill="1" applyBorder="1" applyProtection="1"/>
    <xf numFmtId="9" fontId="0" fillId="6" borderId="1" xfId="4" applyFont="1" applyFill="1" applyBorder="1" applyProtection="1"/>
    <xf numFmtId="9" fontId="0" fillId="6" borderId="15" xfId="4" applyFont="1" applyFill="1" applyBorder="1" applyProtection="1"/>
    <xf numFmtId="9" fontId="3" fillId="6" borderId="2" xfId="4" applyFont="1" applyFill="1" applyBorder="1" applyProtection="1"/>
    <xf numFmtId="9" fontId="3" fillId="6" borderId="1" xfId="4" applyFont="1" applyFill="1" applyBorder="1" applyProtection="1"/>
    <xf numFmtId="9" fontId="3" fillId="6" borderId="15" xfId="4" applyFont="1" applyFill="1" applyBorder="1" applyProtection="1"/>
    <xf numFmtId="0" fontId="0" fillId="5" borderId="30" xfId="0" applyFill="1" applyBorder="1" applyProtection="1"/>
    <xf numFmtId="9" fontId="0" fillId="6" borderId="26" xfId="4" applyFont="1" applyFill="1" applyBorder="1" applyProtection="1"/>
    <xf numFmtId="9" fontId="0" fillId="6" borderId="18" xfId="4" applyFont="1" applyFill="1" applyBorder="1" applyProtection="1"/>
    <xf numFmtId="9" fontId="0" fillId="6" borderId="19" xfId="4" applyFont="1" applyFill="1" applyBorder="1" applyProtection="1"/>
    <xf numFmtId="0" fontId="3" fillId="5" borderId="0" xfId="0" applyFont="1" applyFill="1" applyProtection="1"/>
    <xf numFmtId="9" fontId="0" fillId="5" borderId="0" xfId="4" applyFont="1" applyFill="1" applyProtection="1"/>
    <xf numFmtId="2" fontId="10" fillId="3" borderId="18" xfId="1" applyNumberFormat="1" applyFont="1" applyFill="1" applyBorder="1" applyAlignment="1" applyProtection="1">
      <alignment horizontal="right"/>
    </xf>
    <xf numFmtId="168" fontId="3" fillId="6" borderId="1" xfId="0" applyNumberFormat="1" applyFont="1" applyFill="1" applyBorder="1" applyAlignment="1" applyProtection="1"/>
    <xf numFmtId="0" fontId="7" fillId="2" borderId="30" xfId="0" applyFont="1" applyFill="1" applyBorder="1" applyProtection="1">
      <protection locked="0"/>
    </xf>
    <xf numFmtId="0" fontId="7" fillId="5" borderId="0" xfId="0" applyFont="1" applyFill="1" applyBorder="1" applyProtection="1">
      <protection locked="0"/>
    </xf>
    <xf numFmtId="9" fontId="4" fillId="5" borderId="0" xfId="0" applyNumberFormat="1" applyFont="1" applyFill="1" applyBorder="1" applyAlignment="1" applyProtection="1"/>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21" fillId="6" borderId="22" xfId="0" applyFont="1" applyFill="1" applyBorder="1" applyAlignment="1" applyProtection="1">
      <alignment wrapText="1"/>
      <protection hidden="1"/>
    </xf>
    <xf numFmtId="0" fontId="21" fillId="6" borderId="6" xfId="0" applyFont="1" applyFill="1" applyBorder="1" applyAlignment="1" applyProtection="1">
      <alignment wrapText="1"/>
      <protection hidden="1"/>
    </xf>
    <xf numFmtId="0" fontId="21" fillId="6" borderId="39" xfId="0" applyFont="1" applyFill="1" applyBorder="1" applyAlignment="1" applyProtection="1">
      <alignment wrapText="1"/>
      <protection hidden="1"/>
    </xf>
    <xf numFmtId="0" fontId="7" fillId="7" borderId="21" xfId="0" applyFont="1" applyFill="1" applyBorder="1" applyAlignment="1" applyProtection="1">
      <alignment wrapText="1"/>
      <protection hidden="1"/>
    </xf>
    <xf numFmtId="0" fontId="7" fillId="7" borderId="28" xfId="0" applyFont="1" applyFill="1" applyBorder="1" applyAlignment="1" applyProtection="1">
      <alignment wrapText="1"/>
      <protection hidden="1"/>
    </xf>
    <xf numFmtId="0" fontId="7" fillId="7" borderId="33" xfId="0" applyFont="1" applyFill="1" applyBorder="1" applyAlignment="1" applyProtection="1">
      <alignment wrapText="1"/>
      <protection hidden="1"/>
    </xf>
    <xf numFmtId="0" fontId="9" fillId="5" borderId="20" xfId="0" applyFont="1" applyFill="1" applyBorder="1" applyAlignment="1" applyProtection="1">
      <alignment horizontal="center"/>
      <protection hidden="1"/>
    </xf>
    <xf numFmtId="0" fontId="9" fillId="5" borderId="35" xfId="0" applyFont="1" applyFill="1" applyBorder="1" applyAlignment="1" applyProtection="1">
      <alignment horizontal="center"/>
      <protection hidden="1"/>
    </xf>
    <xf numFmtId="0" fontId="9" fillId="5" borderId="31" xfId="0" applyFont="1" applyFill="1" applyBorder="1" applyAlignment="1" applyProtection="1">
      <alignment horizontal="center"/>
      <protection hidden="1"/>
    </xf>
    <xf numFmtId="0" fontId="3" fillId="4" borderId="0" xfId="0" applyFont="1" applyFill="1" applyBorder="1" applyAlignment="1" applyProtection="1">
      <alignment horizontal="left" vertical="top" wrapText="1"/>
      <protection hidden="1"/>
    </xf>
    <xf numFmtId="0" fontId="7" fillId="4" borderId="22" xfId="0" applyFont="1" applyFill="1" applyBorder="1" applyAlignment="1" applyProtection="1">
      <protection hidden="1"/>
    </xf>
    <xf numFmtId="0" fontId="7" fillId="4" borderId="6" xfId="0" applyFont="1" applyFill="1" applyBorder="1" applyAlignment="1" applyProtection="1">
      <protection hidden="1"/>
    </xf>
    <xf numFmtId="0" fontId="7" fillId="4" borderId="39" xfId="0" applyFont="1" applyFill="1" applyBorder="1" applyAlignment="1" applyProtection="1">
      <protection hidden="1"/>
    </xf>
    <xf numFmtId="0" fontId="21" fillId="2" borderId="22" xfId="0" applyFont="1" applyFill="1" applyBorder="1" applyAlignment="1" applyProtection="1">
      <protection hidden="1"/>
    </xf>
    <xf numFmtId="0" fontId="21" fillId="2" borderId="6" xfId="0" applyFont="1" applyFill="1" applyBorder="1" applyAlignment="1" applyProtection="1">
      <protection hidden="1"/>
    </xf>
    <xf numFmtId="0" fontId="21" fillId="2" borderId="39" xfId="0" applyFont="1" applyFill="1" applyBorder="1" applyAlignment="1" applyProtection="1">
      <protection hidden="1"/>
    </xf>
    <xf numFmtId="0" fontId="21" fillId="3" borderId="22" xfId="0" applyFont="1" applyFill="1" applyBorder="1" applyAlignment="1" applyProtection="1">
      <alignment wrapText="1"/>
      <protection hidden="1"/>
    </xf>
    <xf numFmtId="0" fontId="21" fillId="3" borderId="6" xfId="0" applyFont="1" applyFill="1" applyBorder="1" applyAlignment="1" applyProtection="1">
      <alignment wrapText="1"/>
      <protection hidden="1"/>
    </xf>
    <xf numFmtId="0" fontId="21" fillId="3" borderId="39" xfId="0" applyFont="1" applyFill="1" applyBorder="1" applyAlignment="1" applyProtection="1">
      <alignment wrapText="1"/>
      <protection hidden="1"/>
    </xf>
    <xf numFmtId="0" fontId="4" fillId="5" borderId="21" xfId="0" applyFont="1" applyFill="1" applyBorder="1" applyAlignment="1" applyProtection="1">
      <alignment horizontal="center" wrapText="1"/>
    </xf>
    <xf numFmtId="0" fontId="4" fillId="5" borderId="28" xfId="0" applyFont="1" applyFill="1" applyBorder="1" applyAlignment="1" applyProtection="1">
      <alignment horizontal="center" wrapText="1"/>
    </xf>
    <xf numFmtId="0" fontId="4" fillId="5" borderId="26" xfId="0" applyFont="1" applyFill="1" applyBorder="1" applyAlignment="1" applyProtection="1">
      <alignment horizontal="center" wrapText="1"/>
    </xf>
    <xf numFmtId="0" fontId="9" fillId="5" borderId="36" xfId="0" applyFont="1" applyFill="1" applyBorder="1" applyAlignment="1" applyProtection="1">
      <alignment horizontal="left"/>
    </xf>
    <xf numFmtId="0" fontId="9" fillId="5" borderId="0" xfId="0" applyFont="1" applyFill="1" applyBorder="1" applyAlignment="1" applyProtection="1">
      <alignment horizontal="left"/>
    </xf>
    <xf numFmtId="0" fontId="15" fillId="5" borderId="36"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21" fillId="5" borderId="14" xfId="0" applyFont="1" applyFill="1" applyBorder="1" applyAlignment="1" applyProtection="1">
      <alignment horizontal="right"/>
    </xf>
    <xf numFmtId="0" fontId="21" fillId="5" borderId="1" xfId="0" applyFont="1" applyFill="1" applyBorder="1" applyAlignment="1" applyProtection="1">
      <alignment horizontal="right"/>
    </xf>
    <xf numFmtId="15" fontId="7" fillId="2" borderId="12" xfId="0" applyNumberFormat="1" applyFont="1" applyFill="1" applyBorder="1" applyAlignment="1" applyProtection="1">
      <alignment horizontal="center" wrapText="1"/>
      <protection locked="0"/>
    </xf>
    <xf numFmtId="15" fontId="7" fillId="2" borderId="13" xfId="0" applyNumberFormat="1" applyFont="1" applyFill="1" applyBorder="1" applyAlignment="1" applyProtection="1">
      <alignment horizontal="center" wrapText="1"/>
      <protection locked="0"/>
    </xf>
    <xf numFmtId="0" fontId="7" fillId="2" borderId="1" xfId="0" applyNumberFormat="1" applyFont="1" applyFill="1" applyBorder="1" applyAlignment="1" applyProtection="1">
      <alignment horizontal="center" wrapText="1"/>
      <protection locked="0"/>
    </xf>
    <xf numFmtId="0" fontId="7" fillId="2" borderId="15" xfId="0" applyNumberFormat="1" applyFont="1" applyFill="1" applyBorder="1" applyAlignment="1" applyProtection="1">
      <alignment horizontal="center" wrapText="1"/>
      <protection locked="0"/>
    </xf>
    <xf numFmtId="15" fontId="7" fillId="2" borderId="1" xfId="0" applyNumberFormat="1" applyFont="1" applyFill="1" applyBorder="1" applyAlignment="1" applyProtection="1">
      <alignment horizontal="center" wrapText="1"/>
      <protection locked="0"/>
    </xf>
    <xf numFmtId="15" fontId="7" fillId="2" borderId="15" xfId="0" applyNumberFormat="1" applyFont="1" applyFill="1" applyBorder="1" applyAlignment="1" applyProtection="1">
      <alignment horizontal="center" wrapText="1"/>
      <protection locked="0"/>
    </xf>
    <xf numFmtId="0" fontId="21" fillId="5" borderId="11" xfId="0" applyFont="1" applyFill="1" applyBorder="1" applyAlignment="1" applyProtection="1">
      <alignment horizontal="right"/>
    </xf>
    <xf numFmtId="0" fontId="21" fillId="5" borderId="12" xfId="0" applyFont="1" applyFill="1" applyBorder="1" applyAlignment="1" applyProtection="1">
      <alignment horizontal="right"/>
    </xf>
    <xf numFmtId="0" fontId="21" fillId="5" borderId="21" xfId="0" applyFont="1" applyFill="1" applyBorder="1" applyAlignment="1" applyProtection="1">
      <alignment horizontal="right"/>
    </xf>
    <xf numFmtId="0" fontId="21" fillId="5" borderId="28" xfId="0" applyFont="1" applyFill="1" applyBorder="1" applyAlignment="1" applyProtection="1">
      <alignment horizontal="right"/>
    </xf>
    <xf numFmtId="0" fontId="21" fillId="5" borderId="22" xfId="0" applyFont="1" applyFill="1" applyBorder="1" applyAlignment="1" applyProtection="1">
      <alignment horizontal="right"/>
    </xf>
    <xf numFmtId="0" fontId="21" fillId="5" borderId="6" xfId="0" applyFont="1" applyFill="1" applyBorder="1" applyAlignment="1" applyProtection="1">
      <alignment horizontal="right"/>
    </xf>
    <xf numFmtId="0" fontId="21" fillId="5" borderId="2" xfId="0" applyFont="1" applyFill="1" applyBorder="1" applyAlignment="1" applyProtection="1">
      <alignment horizontal="right"/>
    </xf>
    <xf numFmtId="0" fontId="7" fillId="2" borderId="18" xfId="0" applyNumberFormat="1" applyFont="1" applyFill="1" applyBorder="1" applyAlignment="1" applyProtection="1">
      <alignment horizontal="center" wrapText="1"/>
      <protection locked="0"/>
    </xf>
    <xf numFmtId="0" fontId="7" fillId="2" borderId="19" xfId="0" applyNumberFormat="1" applyFont="1" applyFill="1" applyBorder="1" applyAlignment="1" applyProtection="1">
      <alignment horizontal="center" wrapText="1"/>
      <protection locked="0"/>
    </xf>
    <xf numFmtId="0" fontId="0" fillId="8" borderId="52" xfId="0" applyFill="1" applyBorder="1" applyAlignment="1" applyProtection="1">
      <alignment horizontal="center"/>
    </xf>
    <xf numFmtId="0" fontId="0" fillId="8" borderId="28" xfId="0" applyFill="1" applyBorder="1" applyAlignment="1" applyProtection="1">
      <alignment horizontal="center"/>
    </xf>
    <xf numFmtId="0" fontId="0" fillId="8" borderId="33" xfId="0" applyFill="1" applyBorder="1" applyAlignment="1" applyProtection="1">
      <alignment horizontal="center"/>
    </xf>
    <xf numFmtId="15" fontId="7" fillId="2" borderId="7" xfId="0" applyNumberFormat="1" applyFont="1" applyFill="1" applyBorder="1" applyAlignment="1" applyProtection="1">
      <alignment horizontal="center" wrapText="1"/>
      <protection locked="0"/>
    </xf>
    <xf numFmtId="15" fontId="7" fillId="2" borderId="6" xfId="0" applyNumberFormat="1" applyFont="1" applyFill="1" applyBorder="1" applyAlignment="1" applyProtection="1">
      <alignment horizontal="center" wrapText="1"/>
      <protection locked="0"/>
    </xf>
    <xf numFmtId="15" fontId="7" fillId="2" borderId="39" xfId="0" applyNumberFormat="1" applyFont="1" applyFill="1" applyBorder="1" applyAlignment="1" applyProtection="1">
      <alignment horizontal="center" wrapText="1"/>
      <protection locked="0"/>
    </xf>
    <xf numFmtId="0" fontId="21" fillId="4" borderId="36" xfId="0" applyFont="1" applyFill="1" applyBorder="1" applyAlignment="1" applyProtection="1">
      <alignment horizontal="left" wrapText="1"/>
    </xf>
    <xf numFmtId="0" fontId="21" fillId="4" borderId="0" xfId="0" applyFont="1" applyFill="1" applyBorder="1" applyAlignment="1" applyProtection="1">
      <alignment horizontal="left" wrapText="1"/>
    </xf>
    <xf numFmtId="0" fontId="11" fillId="4" borderId="36" xfId="0" applyFont="1" applyFill="1" applyBorder="1" applyAlignment="1" applyProtection="1">
      <alignment horizontal="left" wrapText="1"/>
    </xf>
    <xf numFmtId="0" fontId="11" fillId="4" borderId="0" xfId="0" applyFont="1" applyFill="1" applyBorder="1" applyAlignment="1" applyProtection="1">
      <alignment horizontal="left" wrapText="1"/>
    </xf>
    <xf numFmtId="0" fontId="9" fillId="5" borderId="0" xfId="0" applyFont="1" applyFill="1" applyBorder="1" applyAlignment="1" applyProtection="1">
      <alignment wrapText="1"/>
    </xf>
    <xf numFmtId="0" fontId="11" fillId="5" borderId="20" xfId="0" applyFont="1" applyFill="1" applyBorder="1" applyAlignment="1" applyProtection="1">
      <alignment horizontal="center"/>
    </xf>
    <xf numFmtId="0" fontId="11" fillId="5" borderId="27" xfId="0" applyFont="1" applyFill="1" applyBorder="1" applyAlignment="1" applyProtection="1">
      <alignment horizontal="center"/>
    </xf>
    <xf numFmtId="0" fontId="11" fillId="5" borderId="53" xfId="0" applyFont="1" applyFill="1" applyBorder="1" applyAlignment="1" applyProtection="1">
      <alignment horizontal="center"/>
    </xf>
    <xf numFmtId="0" fontId="11" fillId="5" borderId="31" xfId="0" applyFont="1" applyFill="1" applyBorder="1" applyAlignment="1" applyProtection="1">
      <alignment horizontal="center"/>
    </xf>
    <xf numFmtId="0" fontId="7" fillId="5" borderId="0" xfId="0" applyFont="1" applyFill="1" applyBorder="1" applyAlignment="1" applyProtection="1">
      <alignment horizontal="center"/>
    </xf>
    <xf numFmtId="0" fontId="4" fillId="5" borderId="41" xfId="0" applyFont="1" applyFill="1" applyBorder="1" applyAlignment="1" applyProtection="1">
      <alignment horizontal="right" wrapText="1"/>
    </xf>
    <xf numFmtId="0" fontId="4" fillId="5" borderId="37" xfId="0" applyFont="1" applyFill="1" applyBorder="1" applyAlignment="1" applyProtection="1">
      <alignment horizontal="right" wrapText="1"/>
    </xf>
    <xf numFmtId="0" fontId="4" fillId="5" borderId="43" xfId="0" applyFont="1" applyFill="1" applyBorder="1" applyAlignment="1" applyProtection="1">
      <alignment horizontal="right" wrapText="1"/>
    </xf>
    <xf numFmtId="0" fontId="7" fillId="5" borderId="12" xfId="0" applyFont="1" applyFill="1" applyBorder="1" applyAlignment="1" applyProtection="1">
      <alignment horizontal="center"/>
    </xf>
    <xf numFmtId="0" fontId="7" fillId="5" borderId="13" xfId="0" applyFont="1" applyFill="1" applyBorder="1" applyAlignment="1" applyProtection="1">
      <alignment horizontal="center"/>
    </xf>
    <xf numFmtId="0" fontId="4" fillId="5" borderId="44" xfId="0" applyFont="1" applyFill="1" applyBorder="1" applyAlignment="1" applyProtection="1">
      <alignment horizontal="right" wrapText="1"/>
    </xf>
    <xf numFmtId="0" fontId="4" fillId="5" borderId="9" xfId="0" applyFont="1" applyFill="1" applyBorder="1" applyAlignment="1" applyProtection="1">
      <alignment horizontal="right" wrapText="1"/>
    </xf>
    <xf numFmtId="0" fontId="4" fillId="5" borderId="8" xfId="0" applyFont="1" applyFill="1" applyBorder="1" applyAlignment="1" applyProtection="1">
      <alignment horizontal="right" wrapText="1"/>
    </xf>
    <xf numFmtId="0" fontId="7" fillId="5" borderId="1" xfId="0" applyFont="1" applyFill="1" applyBorder="1" applyAlignment="1" applyProtection="1">
      <alignment horizontal="center"/>
    </xf>
    <xf numFmtId="0" fontId="7" fillId="5" borderId="15" xfId="0" applyFont="1" applyFill="1" applyBorder="1" applyAlignment="1" applyProtection="1">
      <alignment horizontal="center"/>
    </xf>
    <xf numFmtId="0" fontId="14" fillId="5" borderId="0" xfId="0" applyFont="1" applyFill="1" applyBorder="1" applyAlignment="1" applyProtection="1">
      <alignment horizontal="left" vertical="top" wrapText="1"/>
    </xf>
    <xf numFmtId="0" fontId="7" fillId="4" borderId="36"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19"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wrapText="1"/>
    </xf>
    <xf numFmtId="0" fontId="9" fillId="5" borderId="20" xfId="0" applyFont="1" applyFill="1" applyBorder="1" applyAlignment="1" applyProtection="1">
      <alignment horizontal="center"/>
    </xf>
    <xf numFmtId="0" fontId="9" fillId="5" borderId="35" xfId="0" applyFont="1" applyFill="1" applyBorder="1" applyAlignment="1" applyProtection="1">
      <alignment horizontal="center"/>
    </xf>
    <xf numFmtId="0" fontId="9" fillId="5" borderId="31" xfId="0" applyFont="1" applyFill="1" applyBorder="1" applyAlignment="1" applyProtection="1">
      <alignment horizontal="center"/>
    </xf>
    <xf numFmtId="0" fontId="4" fillId="5" borderId="22" xfId="0" applyFont="1" applyFill="1" applyBorder="1" applyAlignment="1" applyProtection="1">
      <alignment horizontal="right"/>
    </xf>
    <xf numFmtId="0" fontId="4" fillId="5" borderId="6" xfId="0" applyFont="1" applyFill="1" applyBorder="1" applyAlignment="1" applyProtection="1">
      <alignment horizontal="right"/>
    </xf>
    <xf numFmtId="0" fontId="4" fillId="5" borderId="39" xfId="0" applyFont="1" applyFill="1" applyBorder="1" applyAlignment="1" applyProtection="1">
      <alignment horizontal="right"/>
    </xf>
    <xf numFmtId="0" fontId="4" fillId="5" borderId="36" xfId="0" applyFont="1" applyFill="1" applyBorder="1" applyAlignment="1" applyProtection="1">
      <alignment horizontal="right"/>
    </xf>
    <xf numFmtId="0" fontId="4" fillId="5" borderId="0" xfId="0" applyFont="1" applyFill="1" applyBorder="1" applyAlignment="1" applyProtection="1">
      <alignment horizontal="right"/>
    </xf>
    <xf numFmtId="0" fontId="4" fillId="5" borderId="38" xfId="0" applyFont="1" applyFill="1" applyBorder="1" applyAlignment="1" applyProtection="1">
      <alignment horizontal="right"/>
    </xf>
    <xf numFmtId="0" fontId="9" fillId="5" borderId="11" xfId="0" applyFont="1" applyFill="1" applyBorder="1" applyAlignment="1" applyProtection="1">
      <alignment horizontal="center"/>
    </xf>
    <xf numFmtId="0" fontId="9" fillId="5" borderId="12" xfId="0" applyFont="1" applyFill="1" applyBorder="1" applyAlignment="1" applyProtection="1">
      <alignment horizontal="center"/>
    </xf>
    <xf numFmtId="0" fontId="9" fillId="5" borderId="13" xfId="0" applyFont="1" applyFill="1" applyBorder="1" applyAlignment="1" applyProtection="1">
      <alignment horizontal="center"/>
    </xf>
    <xf numFmtId="0" fontId="4" fillId="5" borderId="44" xfId="0" applyFont="1" applyFill="1" applyBorder="1" applyAlignment="1" applyProtection="1">
      <alignment horizontal="right"/>
    </xf>
    <xf numFmtId="0" fontId="4" fillId="5" borderId="9" xfId="0" applyFont="1" applyFill="1" applyBorder="1" applyAlignment="1" applyProtection="1">
      <alignment horizontal="right"/>
    </xf>
    <xf numFmtId="0" fontId="4" fillId="5" borderId="45" xfId="0" applyFont="1" applyFill="1" applyBorder="1" applyAlignment="1" applyProtection="1">
      <alignment horizontal="right"/>
    </xf>
    <xf numFmtId="0" fontId="4" fillId="5" borderId="22" xfId="0" applyFont="1" applyFill="1" applyBorder="1" applyAlignment="1" applyProtection="1">
      <alignment horizontal="right" vertical="center"/>
    </xf>
    <xf numFmtId="0" fontId="4" fillId="5" borderId="6" xfId="0" applyFont="1" applyFill="1" applyBorder="1" applyAlignment="1" applyProtection="1">
      <alignment horizontal="right" vertical="center"/>
    </xf>
    <xf numFmtId="0" fontId="4" fillId="5" borderId="39" xfId="0" applyFont="1" applyFill="1" applyBorder="1" applyAlignment="1" applyProtection="1">
      <alignment horizontal="right" vertical="center"/>
    </xf>
    <xf numFmtId="0" fontId="4" fillId="5" borderId="21" xfId="0" applyFont="1" applyFill="1" applyBorder="1" applyAlignment="1" applyProtection="1">
      <alignment horizontal="right"/>
    </xf>
    <xf numFmtId="0" fontId="4" fillId="5" borderId="28" xfId="0" applyFont="1" applyFill="1" applyBorder="1" applyAlignment="1" applyProtection="1">
      <alignment horizontal="right"/>
    </xf>
    <xf numFmtId="0" fontId="4" fillId="5" borderId="33" xfId="0" applyFont="1" applyFill="1" applyBorder="1" applyAlignment="1" applyProtection="1">
      <alignment horizontal="right"/>
    </xf>
    <xf numFmtId="0" fontId="4" fillId="5" borderId="14" xfId="0" applyFont="1" applyFill="1" applyBorder="1" applyAlignment="1" applyProtection="1">
      <alignment horizontal="right"/>
    </xf>
    <xf numFmtId="0" fontId="4" fillId="5" borderId="1" xfId="0" applyFont="1" applyFill="1" applyBorder="1" applyAlignment="1" applyProtection="1">
      <alignment horizontal="right"/>
    </xf>
    <xf numFmtId="0" fontId="4" fillId="5" borderId="15" xfId="0" applyFont="1" applyFill="1" applyBorder="1" applyAlignment="1" applyProtection="1">
      <alignment horizontal="right"/>
    </xf>
    <xf numFmtId="0" fontId="4" fillId="5" borderId="17" xfId="0" applyFont="1" applyFill="1" applyBorder="1" applyAlignment="1" applyProtection="1">
      <alignment horizontal="right"/>
    </xf>
    <xf numFmtId="0" fontId="4" fillId="5" borderId="18" xfId="0" applyFont="1" applyFill="1" applyBorder="1" applyAlignment="1" applyProtection="1">
      <alignment horizontal="right"/>
    </xf>
    <xf numFmtId="0" fontId="4" fillId="5" borderId="19" xfId="0" applyFont="1" applyFill="1" applyBorder="1" applyAlignment="1" applyProtection="1">
      <alignment horizontal="right"/>
    </xf>
    <xf numFmtId="2" fontId="11" fillId="5" borderId="17" xfId="0" applyNumberFormat="1" applyFont="1" applyFill="1" applyBorder="1" applyAlignment="1" applyProtection="1">
      <alignment horizontal="right"/>
    </xf>
    <xf numFmtId="2" fontId="11" fillId="5" borderId="19" xfId="0" applyNumberFormat="1" applyFont="1" applyFill="1" applyBorder="1" applyAlignment="1" applyProtection="1">
      <alignment horizontal="right"/>
    </xf>
    <xf numFmtId="0" fontId="19" fillId="5" borderId="25" xfId="0" applyFont="1" applyFill="1" applyBorder="1" applyAlignment="1" applyProtection="1">
      <alignment horizontal="center" vertical="center" wrapText="1"/>
    </xf>
    <xf numFmtId="9" fontId="6" fillId="5" borderId="0" xfId="4" applyFont="1" applyFill="1" applyBorder="1" applyAlignment="1" applyProtection="1">
      <alignment horizontal="left"/>
    </xf>
    <xf numFmtId="2" fontId="3" fillId="2" borderId="14" xfId="0" applyNumberFormat="1" applyFont="1" applyFill="1" applyBorder="1" applyProtection="1">
      <protection locked="0"/>
    </xf>
    <xf numFmtId="2" fontId="3" fillId="2" borderId="15" xfId="0" applyNumberFormat="1" applyFont="1" applyFill="1" applyBorder="1" applyProtection="1">
      <protection locked="0"/>
    </xf>
    <xf numFmtId="2" fontId="0" fillId="2" borderId="14" xfId="0" applyNumberFormat="1" applyFill="1" applyBorder="1" applyProtection="1">
      <protection locked="0"/>
    </xf>
    <xf numFmtId="2" fontId="0" fillId="2" borderId="15" xfId="0" applyNumberFormat="1" applyFill="1" applyBorder="1" applyProtection="1">
      <protection locked="0"/>
    </xf>
    <xf numFmtId="2" fontId="11" fillId="5" borderId="14" xfId="0" applyNumberFormat="1" applyFont="1" applyFill="1" applyBorder="1" applyAlignment="1" applyProtection="1">
      <alignment horizontal="right"/>
    </xf>
    <xf numFmtId="2" fontId="11" fillId="5" borderId="15" xfId="0" applyNumberFormat="1" applyFont="1" applyFill="1" applyBorder="1" applyAlignment="1" applyProtection="1">
      <alignment horizontal="right"/>
    </xf>
    <xf numFmtId="2" fontId="22" fillId="5" borderId="0" xfId="0" applyNumberFormat="1" applyFont="1" applyFill="1" applyBorder="1" applyAlignment="1" applyProtection="1">
      <alignment vertical="center" wrapText="1"/>
    </xf>
    <xf numFmtId="0" fontId="17" fillId="5" borderId="36" xfId="0" applyFont="1" applyFill="1" applyBorder="1" applyAlignment="1" applyProtection="1">
      <alignment horizontal="left" wrapText="1"/>
    </xf>
    <xf numFmtId="0" fontId="17" fillId="5" borderId="0" xfId="0" applyFont="1" applyFill="1" applyBorder="1" applyAlignment="1" applyProtection="1">
      <alignment horizontal="left" wrapText="1"/>
    </xf>
    <xf numFmtId="0" fontId="11" fillId="5" borderId="11" xfId="0" applyFont="1" applyFill="1" applyBorder="1" applyAlignment="1" applyProtection="1">
      <alignment horizontal="center" vertical="center" wrapText="1"/>
    </xf>
    <xf numFmtId="0" fontId="11" fillId="5" borderId="13" xfId="0" applyFont="1" applyFill="1" applyBorder="1" applyAlignment="1" applyProtection="1">
      <alignment horizontal="center" vertical="center" wrapText="1"/>
    </xf>
    <xf numFmtId="0" fontId="7" fillId="5" borderId="22" xfId="0" applyFont="1" applyFill="1" applyBorder="1" applyAlignment="1" applyProtection="1">
      <alignment horizontal="right"/>
    </xf>
    <xf numFmtId="0" fontId="7" fillId="5" borderId="6" xfId="0" applyFont="1" applyFill="1" applyBorder="1" applyAlignment="1" applyProtection="1">
      <alignment horizontal="right"/>
    </xf>
    <xf numFmtId="0" fontId="7" fillId="5" borderId="2" xfId="0" applyFont="1" applyFill="1" applyBorder="1" applyAlignment="1" applyProtection="1">
      <alignment horizontal="right"/>
    </xf>
    <xf numFmtId="0" fontId="7" fillId="5" borderId="14" xfId="0" applyFont="1" applyFill="1" applyBorder="1" applyAlignment="1" applyProtection="1">
      <alignment horizontal="right"/>
    </xf>
    <xf numFmtId="0" fontId="7" fillId="5" borderId="1" xfId="0" applyFont="1" applyFill="1" applyBorder="1" applyAlignment="1" applyProtection="1">
      <alignment horizontal="right"/>
    </xf>
    <xf numFmtId="0" fontId="7" fillId="5" borderId="7" xfId="0" applyFont="1" applyFill="1" applyBorder="1" applyAlignment="1" applyProtection="1">
      <alignment horizontal="right"/>
    </xf>
    <xf numFmtId="9" fontId="4" fillId="5" borderId="36" xfId="4" applyFont="1" applyFill="1" applyBorder="1" applyAlignment="1" applyProtection="1">
      <alignment horizontal="left" vertical="top" wrapText="1"/>
    </xf>
    <xf numFmtId="9" fontId="4" fillId="5" borderId="0" xfId="4" applyFont="1" applyFill="1" applyBorder="1" applyAlignment="1" applyProtection="1">
      <alignment horizontal="left" vertical="top" wrapText="1"/>
    </xf>
    <xf numFmtId="0" fontId="20" fillId="5" borderId="41" xfId="0" applyFont="1" applyFill="1" applyBorder="1" applyAlignment="1" applyProtection="1">
      <alignment horizontal="center" vertical="center"/>
    </xf>
    <xf numFmtId="0" fontId="20" fillId="5" borderId="37" xfId="0" applyFont="1" applyFill="1" applyBorder="1" applyAlignment="1" applyProtection="1">
      <alignment horizontal="center" vertical="center"/>
    </xf>
    <xf numFmtId="0" fontId="20" fillId="5" borderId="42" xfId="0" applyFont="1" applyFill="1" applyBorder="1" applyAlignment="1" applyProtection="1">
      <alignment horizontal="center" vertical="center"/>
    </xf>
    <xf numFmtId="0" fontId="20" fillId="5" borderId="24"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0" fontId="20" fillId="5" borderId="32" xfId="0" applyFont="1" applyFill="1" applyBorder="1" applyAlignment="1" applyProtection="1">
      <alignment horizontal="center" vertical="center"/>
    </xf>
    <xf numFmtId="0" fontId="7" fillId="5" borderId="22" xfId="0" applyFont="1" applyFill="1" applyBorder="1" applyAlignment="1" applyProtection="1">
      <alignment horizontal="right" wrapText="1"/>
    </xf>
    <xf numFmtId="0" fontId="7" fillId="5" borderId="6" xfId="0" applyFont="1" applyFill="1" applyBorder="1" applyAlignment="1" applyProtection="1">
      <alignment horizontal="right" wrapText="1"/>
    </xf>
    <xf numFmtId="0" fontId="7" fillId="5" borderId="2" xfId="0" applyFont="1" applyFill="1" applyBorder="1" applyAlignment="1" applyProtection="1">
      <alignment horizontal="right" wrapText="1"/>
    </xf>
    <xf numFmtId="0" fontId="7" fillId="5" borderId="17" xfId="0" applyFont="1" applyFill="1" applyBorder="1" applyAlignment="1" applyProtection="1">
      <alignment horizontal="right" vertical="center"/>
    </xf>
    <xf numFmtId="0" fontId="7" fillId="5" borderId="18" xfId="0" applyFont="1" applyFill="1" applyBorder="1" applyAlignment="1" applyProtection="1">
      <alignment horizontal="right" vertical="center"/>
    </xf>
    <xf numFmtId="0" fontId="7" fillId="5" borderId="18" xfId="0" applyFont="1" applyFill="1" applyBorder="1" applyAlignment="1" applyProtection="1">
      <alignment horizontal="center"/>
    </xf>
    <xf numFmtId="0" fontId="7" fillId="5" borderId="19" xfId="0" applyFont="1" applyFill="1" applyBorder="1" applyAlignment="1" applyProtection="1">
      <alignment horizontal="center"/>
    </xf>
    <xf numFmtId="0" fontId="7" fillId="5" borderId="20" xfId="0" applyFont="1" applyFill="1" applyBorder="1" applyAlignment="1" applyProtection="1">
      <alignment horizontal="right" wrapText="1"/>
    </xf>
    <xf numFmtId="0" fontId="7" fillId="5" borderId="35" xfId="0" applyFont="1" applyFill="1" applyBorder="1" applyAlignment="1" applyProtection="1">
      <alignment horizontal="right" wrapText="1"/>
    </xf>
    <xf numFmtId="0" fontId="7" fillId="5" borderId="27" xfId="0" applyFont="1" applyFill="1" applyBorder="1" applyAlignment="1" applyProtection="1">
      <alignment horizontal="right" wrapText="1"/>
    </xf>
    <xf numFmtId="0" fontId="6" fillId="5" borderId="0" xfId="0" applyFont="1" applyFill="1" applyBorder="1" applyAlignment="1" applyProtection="1">
      <alignment horizontal="left" vertical="center" wrapText="1"/>
    </xf>
    <xf numFmtId="2" fontId="22" fillId="5" borderId="0" xfId="0" applyNumberFormat="1" applyFont="1" applyFill="1" applyBorder="1" applyAlignment="1" applyProtection="1">
      <alignment horizontal="left" vertical="center"/>
    </xf>
    <xf numFmtId="0" fontId="7" fillId="5" borderId="50" xfId="0" applyFont="1" applyFill="1" applyBorder="1" applyAlignment="1" applyProtection="1">
      <alignment horizontal="center"/>
    </xf>
    <xf numFmtId="0" fontId="7" fillId="5" borderId="55" xfId="0" applyFont="1" applyFill="1" applyBorder="1" applyAlignment="1" applyProtection="1">
      <alignment horizontal="center"/>
    </xf>
    <xf numFmtId="0" fontId="7" fillId="5" borderId="51" xfId="0" applyFont="1" applyFill="1" applyBorder="1" applyAlignment="1" applyProtection="1">
      <alignment horizontal="center"/>
    </xf>
    <xf numFmtId="0" fontId="7" fillId="5" borderId="11" xfId="0" applyFont="1" applyFill="1" applyBorder="1" applyAlignment="1" applyProtection="1">
      <alignment horizontal="right" vertical="center"/>
    </xf>
    <xf numFmtId="0" fontId="7" fillId="5" borderId="12" xfId="0" applyFont="1" applyFill="1" applyBorder="1" applyAlignment="1" applyProtection="1">
      <alignment horizontal="right" vertical="center"/>
    </xf>
    <xf numFmtId="0" fontId="11" fillId="5" borderId="0" xfId="0" applyFont="1" applyFill="1" applyBorder="1" applyAlignment="1" applyProtection="1">
      <alignment horizontal="center"/>
    </xf>
    <xf numFmtId="0" fontId="7" fillId="5" borderId="14" xfId="0" applyFont="1" applyFill="1" applyBorder="1" applyAlignment="1" applyProtection="1">
      <alignment horizontal="right" vertical="center"/>
    </xf>
    <xf numFmtId="0" fontId="7" fillId="5" borderId="1" xfId="0" applyFont="1" applyFill="1" applyBorder="1" applyAlignment="1" applyProtection="1">
      <alignment horizontal="right" vertical="center"/>
    </xf>
    <xf numFmtId="0" fontId="6" fillId="5" borderId="25" xfId="0" applyFont="1" applyFill="1" applyBorder="1" applyAlignment="1" applyProtection="1">
      <alignment horizontal="center" vertical="center"/>
    </xf>
    <xf numFmtId="3" fontId="20" fillId="5" borderId="53" xfId="0" applyNumberFormat="1" applyFont="1" applyFill="1" applyBorder="1" applyAlignment="1" applyProtection="1">
      <alignment horizontal="center" vertical="center" wrapText="1"/>
    </xf>
    <xf numFmtId="3" fontId="20" fillId="5" borderId="31" xfId="0" applyNumberFormat="1" applyFont="1" applyFill="1" applyBorder="1" applyAlignment="1" applyProtection="1">
      <alignment horizontal="center" vertical="center" wrapText="1"/>
    </xf>
    <xf numFmtId="0" fontId="7" fillId="5" borderId="21" xfId="0" applyFont="1" applyFill="1" applyBorder="1" applyAlignment="1" applyProtection="1">
      <alignment horizontal="right"/>
    </xf>
    <xf numFmtId="0" fontId="7" fillId="5" borderId="28" xfId="0" applyFont="1" applyFill="1" applyBorder="1" applyAlignment="1" applyProtection="1">
      <alignment horizontal="right"/>
    </xf>
    <xf numFmtId="0" fontId="7" fillId="5" borderId="26" xfId="0" applyFont="1" applyFill="1" applyBorder="1" applyAlignment="1" applyProtection="1">
      <alignment horizontal="right"/>
    </xf>
    <xf numFmtId="3" fontId="20" fillId="5" borderId="20" xfId="0" applyNumberFormat="1" applyFont="1" applyFill="1" applyBorder="1" applyAlignment="1" applyProtection="1">
      <alignment horizontal="center" vertical="center" wrapText="1"/>
    </xf>
    <xf numFmtId="3" fontId="20" fillId="5" borderId="27" xfId="0" applyNumberFormat="1" applyFont="1" applyFill="1" applyBorder="1" applyAlignment="1" applyProtection="1">
      <alignment horizontal="center" vertical="center" wrapText="1"/>
    </xf>
    <xf numFmtId="0" fontId="21" fillId="4" borderId="40" xfId="0" applyFont="1" applyFill="1" applyBorder="1" applyAlignment="1" applyProtection="1">
      <alignment horizontal="left"/>
    </xf>
    <xf numFmtId="0" fontId="21" fillId="4" borderId="25" xfId="0" applyFont="1" applyFill="1" applyBorder="1" applyAlignment="1" applyProtection="1">
      <alignment horizontal="left"/>
    </xf>
    <xf numFmtId="0" fontId="7" fillId="5" borderId="21" xfId="0" applyFont="1" applyFill="1" applyBorder="1" applyAlignment="1" applyProtection="1">
      <alignment horizontal="right" wrapText="1"/>
    </xf>
    <xf numFmtId="0" fontId="7" fillId="5" borderId="28" xfId="0" applyFont="1" applyFill="1" applyBorder="1" applyAlignment="1" applyProtection="1">
      <alignment horizontal="right" wrapText="1"/>
    </xf>
    <xf numFmtId="0" fontId="7" fillId="5" borderId="26" xfId="0" applyFont="1" applyFill="1" applyBorder="1" applyAlignment="1" applyProtection="1">
      <alignment horizontal="right" wrapText="1"/>
    </xf>
    <xf numFmtId="9" fontId="11" fillId="5" borderId="20" xfId="4" applyFont="1" applyFill="1" applyBorder="1" applyAlignment="1" applyProtection="1">
      <alignment horizontal="center"/>
    </xf>
    <xf numFmtId="9" fontId="11" fillId="5" borderId="35" xfId="4" applyFont="1" applyFill="1" applyBorder="1" applyAlignment="1" applyProtection="1">
      <alignment horizontal="center"/>
    </xf>
    <xf numFmtId="9" fontId="11" fillId="5" borderId="27" xfId="4" applyFont="1" applyFill="1" applyBorder="1" applyAlignment="1" applyProtection="1">
      <alignment horizontal="center"/>
    </xf>
    <xf numFmtId="0" fontId="22" fillId="5" borderId="0" xfId="0" applyFont="1" applyFill="1" applyBorder="1" applyAlignment="1" applyProtection="1">
      <alignment horizontal="left"/>
    </xf>
  </cellXfs>
  <cellStyles count="9">
    <cellStyle name="Comma" xfId="1" builtinId="3"/>
    <cellStyle name="Comma 2" xfId="2"/>
    <cellStyle name="Comma 3" xfId="7"/>
    <cellStyle name="Normal" xfId="0" builtinId="0"/>
    <cellStyle name="Normal 2" xfId="3"/>
    <cellStyle name="Normal 3" xfId="6"/>
    <cellStyle name="Normal 5" xfId="8"/>
    <cellStyle name="Percent" xfId="4" builtinId="5"/>
    <cellStyle name="Percent 2" xfId="5"/>
  </cellStyles>
  <dxfs count="0"/>
  <tableStyles count="0" defaultTableStyle="TableStyleMedium9" defaultPivotStyle="PivotStyleLight16"/>
  <colors>
    <mruColors>
      <color rgb="FFCCFFCC"/>
      <color rgb="FFCC99FF"/>
      <color rgb="FF99FFCC"/>
      <color rgb="FFCCFF33"/>
      <color rgb="FFCCFF66"/>
      <color rgb="FF66FF99"/>
      <color rgb="FF66FF33"/>
      <color rgb="FF765B9B"/>
      <color rgb="FF9078B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zoomScaleNormal="100" workbookViewId="0">
      <selection activeCell="P2" sqref="P2"/>
    </sheetView>
  </sheetViews>
  <sheetFormatPr defaultRowHeight="12.75" x14ac:dyDescent="0.2"/>
  <cols>
    <col min="1" max="14" width="9.140625" style="15"/>
    <col min="15" max="15" width="9.140625" style="15" customWidth="1"/>
    <col min="16" max="16" width="9.42578125" style="15" customWidth="1"/>
    <col min="17" max="16384" width="9.140625" style="15"/>
  </cols>
  <sheetData>
    <row r="1" spans="1:16" ht="23.25" x14ac:dyDescent="0.35">
      <c r="A1" s="2" t="s">
        <v>57</v>
      </c>
      <c r="B1" s="2"/>
      <c r="C1" s="2"/>
      <c r="D1" s="2"/>
      <c r="E1" s="2"/>
      <c r="F1" s="2"/>
      <c r="G1" s="2"/>
      <c r="H1" s="2"/>
      <c r="I1" s="2"/>
      <c r="J1" s="2"/>
      <c r="K1" s="2"/>
      <c r="L1" s="2"/>
      <c r="M1" s="2"/>
      <c r="N1" s="2"/>
      <c r="O1" s="2"/>
      <c r="P1" s="2"/>
    </row>
    <row r="2" spans="1:16" ht="212.25" customHeight="1" x14ac:dyDescent="0.2">
      <c r="A2" s="197" t="s">
        <v>223</v>
      </c>
      <c r="B2" s="197"/>
      <c r="C2" s="197"/>
      <c r="D2" s="197"/>
      <c r="E2" s="197"/>
      <c r="F2" s="197"/>
      <c r="G2" s="197"/>
      <c r="H2" s="197"/>
      <c r="I2" s="197"/>
      <c r="J2" s="197"/>
      <c r="K2" s="197"/>
      <c r="L2" s="197"/>
      <c r="M2" s="197"/>
      <c r="N2" s="3"/>
      <c r="O2" s="3"/>
      <c r="P2" s="3"/>
    </row>
    <row r="3" spans="1:16" ht="15" customHeight="1" thickBot="1" x14ac:dyDescent="0.25">
      <c r="A3" s="4"/>
      <c r="B3" s="5"/>
      <c r="C3" s="5"/>
      <c r="D3" s="5"/>
      <c r="E3" s="5"/>
      <c r="F3" s="5"/>
      <c r="G3" s="5"/>
      <c r="H3" s="5"/>
      <c r="I3" s="5"/>
      <c r="J3" s="5"/>
      <c r="K3" s="5"/>
      <c r="L3" s="5"/>
      <c r="M3" s="5"/>
      <c r="N3" s="3"/>
      <c r="O3" s="3"/>
      <c r="P3" s="3"/>
    </row>
    <row r="4" spans="1:16" ht="15" x14ac:dyDescent="0.25">
      <c r="A4" s="194" t="s">
        <v>161</v>
      </c>
      <c r="B4" s="195"/>
      <c r="C4" s="195"/>
      <c r="D4" s="195"/>
      <c r="E4" s="195"/>
      <c r="F4" s="196"/>
      <c r="G4" s="1"/>
      <c r="H4" s="1"/>
    </row>
    <row r="5" spans="1:16" x14ac:dyDescent="0.2">
      <c r="A5" s="198" t="s">
        <v>164</v>
      </c>
      <c r="B5" s="199"/>
      <c r="C5" s="199"/>
      <c r="D5" s="199"/>
      <c r="E5" s="199"/>
      <c r="F5" s="200"/>
      <c r="G5" s="6"/>
      <c r="H5" s="6"/>
    </row>
    <row r="6" spans="1:16" x14ac:dyDescent="0.2">
      <c r="A6" s="201" t="s">
        <v>163</v>
      </c>
      <c r="B6" s="202"/>
      <c r="C6" s="202"/>
      <c r="D6" s="202"/>
      <c r="E6" s="202"/>
      <c r="F6" s="203"/>
      <c r="G6" s="7"/>
      <c r="H6" s="7"/>
    </row>
    <row r="7" spans="1:16" ht="12.75" customHeight="1" x14ac:dyDescent="0.2">
      <c r="A7" s="204" t="s">
        <v>60</v>
      </c>
      <c r="B7" s="205"/>
      <c r="C7" s="205"/>
      <c r="D7" s="205"/>
      <c r="E7" s="205"/>
      <c r="F7" s="206"/>
      <c r="G7" s="8"/>
      <c r="H7" s="8"/>
    </row>
    <row r="8" spans="1:16" ht="12.75" customHeight="1" x14ac:dyDescent="0.2">
      <c r="A8" s="188" t="s">
        <v>224</v>
      </c>
      <c r="B8" s="189"/>
      <c r="C8" s="189"/>
      <c r="D8" s="189"/>
      <c r="E8" s="189"/>
      <c r="F8" s="190"/>
      <c r="G8" s="8"/>
      <c r="H8" s="8"/>
    </row>
    <row r="9" spans="1:16" ht="13.5" customHeight="1" thickBot="1" x14ac:dyDescent="0.25">
      <c r="A9" s="191" t="s">
        <v>58</v>
      </c>
      <c r="B9" s="192"/>
      <c r="C9" s="192"/>
      <c r="D9" s="192"/>
      <c r="E9" s="192"/>
      <c r="F9" s="193"/>
      <c r="G9" s="9"/>
      <c r="H9" s="9"/>
    </row>
    <row r="11" spans="1:16" ht="56.25" customHeight="1" x14ac:dyDescent="0.2">
      <c r="A11" s="185" t="s">
        <v>225</v>
      </c>
      <c r="B11" s="186"/>
      <c r="C11" s="186"/>
      <c r="D11" s="186"/>
      <c r="E11" s="186"/>
      <c r="F11" s="186"/>
      <c r="G11" s="186"/>
      <c r="H11" s="186"/>
      <c r="I11" s="186"/>
      <c r="J11" s="186"/>
      <c r="K11" s="186"/>
      <c r="L11" s="186"/>
      <c r="M11" s="187"/>
    </row>
  </sheetData>
  <protectedRanges>
    <protectedRange sqref="B6:B9 E9" name="Intro_2"/>
  </protectedRanges>
  <mergeCells count="8">
    <mergeCell ref="A11:M11"/>
    <mergeCell ref="A8:F8"/>
    <mergeCell ref="A9:F9"/>
    <mergeCell ref="A4:F4"/>
    <mergeCell ref="A2:M2"/>
    <mergeCell ref="A5:F5"/>
    <mergeCell ref="A6:F6"/>
    <mergeCell ref="A7:F7"/>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opLeftCell="A9" workbookViewId="0">
      <selection activeCell="A3" sqref="A3:M3"/>
    </sheetView>
  </sheetViews>
  <sheetFormatPr defaultRowHeight="12.75" x14ac:dyDescent="0.2"/>
  <cols>
    <col min="1" max="1" width="9.140625" style="18"/>
    <col min="2" max="2" width="9.140625" style="18" customWidth="1"/>
    <col min="3" max="3" width="9.140625" style="18"/>
    <col min="4" max="4" width="10.42578125" style="18" customWidth="1"/>
    <col min="5" max="8" width="9.140625" style="18"/>
    <col min="9" max="9" width="8.5703125" style="18" customWidth="1"/>
    <col min="10" max="10" width="9.140625" style="18"/>
    <col min="11" max="11" width="8.140625" style="18" customWidth="1"/>
    <col min="12" max="16384" width="9.140625" style="18"/>
  </cols>
  <sheetData>
    <row r="1" spans="1:22" s="17" customFormat="1" ht="30" customHeight="1" x14ac:dyDescent="0.2">
      <c r="A1" s="16" t="s">
        <v>160</v>
      </c>
      <c r="B1" s="16"/>
      <c r="C1" s="16"/>
      <c r="D1" s="16"/>
      <c r="E1" s="16"/>
      <c r="F1" s="16"/>
      <c r="G1" s="16"/>
      <c r="H1" s="16"/>
      <c r="I1" s="16"/>
      <c r="J1" s="16"/>
      <c r="K1" s="16"/>
      <c r="L1" s="16"/>
      <c r="M1" s="16"/>
      <c r="N1" s="16"/>
      <c r="O1" s="16"/>
      <c r="P1" s="16"/>
    </row>
    <row r="2" spans="1:22" ht="15" x14ac:dyDescent="0.25">
      <c r="A2" s="210" t="s">
        <v>162</v>
      </c>
      <c r="B2" s="211"/>
      <c r="C2" s="211"/>
      <c r="D2" s="211"/>
      <c r="E2" s="211"/>
      <c r="R2" s="19"/>
      <c r="S2" s="19"/>
      <c r="T2" s="19"/>
      <c r="U2" s="19"/>
      <c r="V2" s="19"/>
    </row>
    <row r="3" spans="1:22" ht="51.75" customHeight="1" thickBot="1" x14ac:dyDescent="0.25">
      <c r="A3" s="237" t="s">
        <v>209</v>
      </c>
      <c r="B3" s="238"/>
      <c r="C3" s="238"/>
      <c r="D3" s="238"/>
      <c r="E3" s="238"/>
      <c r="F3" s="238"/>
      <c r="G3" s="238"/>
      <c r="H3" s="238"/>
      <c r="I3" s="238"/>
      <c r="J3" s="238"/>
      <c r="K3" s="238"/>
      <c r="L3" s="238"/>
      <c r="M3" s="238"/>
      <c r="R3" s="20"/>
      <c r="S3" s="20"/>
      <c r="T3" s="20"/>
      <c r="U3" s="20"/>
      <c r="V3" s="20"/>
    </row>
    <row r="4" spans="1:22" x14ac:dyDescent="0.2">
      <c r="A4" s="222" t="s">
        <v>0</v>
      </c>
      <c r="B4" s="223"/>
      <c r="C4" s="223"/>
      <c r="D4" s="216" t="s">
        <v>20</v>
      </c>
      <c r="E4" s="216"/>
      <c r="F4" s="217"/>
      <c r="R4" s="21"/>
      <c r="S4" s="21"/>
      <c r="T4" s="21"/>
      <c r="U4" s="21"/>
      <c r="V4" s="21"/>
    </row>
    <row r="5" spans="1:22" x14ac:dyDescent="0.2">
      <c r="A5" s="226" t="s">
        <v>206</v>
      </c>
      <c r="B5" s="227"/>
      <c r="C5" s="228"/>
      <c r="D5" s="234" t="s">
        <v>188</v>
      </c>
      <c r="E5" s="235"/>
      <c r="F5" s="236"/>
      <c r="R5" s="21"/>
      <c r="S5" s="21"/>
      <c r="T5" s="21"/>
      <c r="U5" s="21"/>
      <c r="V5" s="21"/>
    </row>
    <row r="6" spans="1:22" x14ac:dyDescent="0.2">
      <c r="A6" s="214" t="s">
        <v>2</v>
      </c>
      <c r="B6" s="215"/>
      <c r="C6" s="215"/>
      <c r="D6" s="218"/>
      <c r="E6" s="218"/>
      <c r="F6" s="219"/>
      <c r="G6" s="17"/>
      <c r="H6" s="17"/>
      <c r="R6" s="22"/>
      <c r="S6" s="22"/>
      <c r="T6" s="22"/>
      <c r="U6" s="22"/>
      <c r="V6" s="22"/>
    </row>
    <row r="7" spans="1:22" ht="12.75" customHeight="1" x14ac:dyDescent="0.2">
      <c r="A7" s="214" t="s">
        <v>35</v>
      </c>
      <c r="B7" s="215"/>
      <c r="C7" s="215"/>
      <c r="D7" s="220" t="s">
        <v>6</v>
      </c>
      <c r="E7" s="220"/>
      <c r="F7" s="221"/>
      <c r="G7" s="23"/>
      <c r="H7" s="23"/>
      <c r="R7" s="22"/>
      <c r="S7" s="22"/>
      <c r="T7" s="22"/>
      <c r="U7" s="22"/>
      <c r="V7" s="22"/>
    </row>
    <row r="8" spans="1:22" ht="12.75" customHeight="1" x14ac:dyDescent="0.2">
      <c r="A8" s="226" t="s">
        <v>196</v>
      </c>
      <c r="B8" s="227"/>
      <c r="C8" s="228"/>
      <c r="D8" s="218"/>
      <c r="E8" s="218"/>
      <c r="F8" s="219"/>
      <c r="G8" s="23"/>
      <c r="H8" s="23"/>
      <c r="R8" s="22"/>
      <c r="S8" s="22"/>
      <c r="T8" s="22"/>
      <c r="U8" s="22"/>
      <c r="V8" s="22"/>
    </row>
    <row r="9" spans="1:22" ht="12.75" customHeight="1" x14ac:dyDescent="0.2">
      <c r="A9" s="214" t="s">
        <v>36</v>
      </c>
      <c r="B9" s="215"/>
      <c r="C9" s="215"/>
      <c r="D9" s="220" t="s">
        <v>6</v>
      </c>
      <c r="E9" s="220"/>
      <c r="F9" s="221"/>
      <c r="G9" s="23"/>
      <c r="H9" s="23"/>
      <c r="R9" s="24"/>
      <c r="S9" s="24"/>
      <c r="T9" s="24"/>
      <c r="U9" s="24"/>
      <c r="V9" s="24"/>
    </row>
    <row r="10" spans="1:22" ht="12.75" customHeight="1" thickBot="1" x14ac:dyDescent="0.25">
      <c r="A10" s="224" t="s">
        <v>197</v>
      </c>
      <c r="B10" s="225"/>
      <c r="C10" s="225"/>
      <c r="D10" s="229"/>
      <c r="E10" s="229"/>
      <c r="F10" s="230"/>
      <c r="G10" s="23"/>
      <c r="H10" s="23"/>
      <c r="K10" s="17"/>
      <c r="R10" s="24"/>
      <c r="S10" s="24"/>
      <c r="T10" s="24"/>
      <c r="U10" s="24"/>
      <c r="V10" s="24"/>
    </row>
    <row r="11" spans="1:22" ht="12" customHeight="1" x14ac:dyDescent="0.2">
      <c r="A11" s="212" t="s">
        <v>216</v>
      </c>
      <c r="B11" s="213"/>
      <c r="C11" s="213"/>
      <c r="D11" s="213"/>
      <c r="E11" s="213"/>
      <c r="F11" s="23"/>
      <c r="G11" s="23"/>
      <c r="H11" s="23"/>
    </row>
    <row r="12" spans="1:22" ht="12" customHeight="1" x14ac:dyDescent="0.2">
      <c r="A12" s="212" t="s">
        <v>214</v>
      </c>
      <c r="B12" s="257"/>
      <c r="C12" s="257"/>
      <c r="D12" s="257"/>
      <c r="E12" s="257"/>
      <c r="F12" s="257"/>
      <c r="G12" s="23"/>
      <c r="H12" s="23"/>
    </row>
    <row r="13" spans="1:22" ht="9" customHeight="1" x14ac:dyDescent="0.2">
      <c r="A13" s="25"/>
      <c r="B13" s="25"/>
      <c r="C13" s="25"/>
      <c r="D13" s="25"/>
      <c r="E13" s="25"/>
      <c r="F13" s="23"/>
      <c r="G13" s="23"/>
      <c r="H13" s="23"/>
    </row>
    <row r="14" spans="1:22" ht="15" x14ac:dyDescent="0.25">
      <c r="A14" s="26" t="s">
        <v>166</v>
      </c>
      <c r="B14" s="19"/>
      <c r="C14" s="19"/>
      <c r="D14" s="19"/>
      <c r="E14" s="19"/>
      <c r="F14" s="19"/>
      <c r="G14" s="19"/>
      <c r="H14" s="17"/>
    </row>
    <row r="15" spans="1:22" ht="25.5" customHeight="1" thickBot="1" x14ac:dyDescent="0.25">
      <c r="A15" s="239" t="s">
        <v>210</v>
      </c>
      <c r="B15" s="240"/>
      <c r="C15" s="240"/>
      <c r="D15" s="240"/>
      <c r="E15" s="240"/>
      <c r="F15" s="240"/>
      <c r="G15" s="240"/>
      <c r="H15" s="240"/>
      <c r="I15" s="240"/>
      <c r="J15" s="240"/>
      <c r="K15" s="240"/>
      <c r="L15" s="240"/>
      <c r="M15" s="240"/>
    </row>
    <row r="16" spans="1:22" ht="33" customHeight="1" x14ac:dyDescent="0.2">
      <c r="A16" s="27" t="s">
        <v>44</v>
      </c>
      <c r="B16" s="28" t="s">
        <v>45</v>
      </c>
      <c r="C16" s="29" t="s">
        <v>40</v>
      </c>
      <c r="D16" s="29" t="s">
        <v>38</v>
      </c>
      <c r="E16" s="29" t="s">
        <v>41</v>
      </c>
      <c r="F16" s="29" t="s">
        <v>165</v>
      </c>
      <c r="G16" s="30" t="s">
        <v>39</v>
      </c>
      <c r="I16" s="31" t="s">
        <v>207</v>
      </c>
      <c r="K16" s="32"/>
    </row>
    <row r="17" spans="1:13" ht="13.5" thickBot="1" x14ac:dyDescent="0.25">
      <c r="A17" s="12" t="str">
        <f>IF(I17=K17,VLOOKUP(D5,'IV. Default WPs by Supersection'!A3:H97,2,FALSE),"")</f>
        <v/>
      </c>
      <c r="B17" s="13" t="str">
        <f>IF(I17=K17,VLOOKUP(D5,'IV. Default WPs by Supersection'!A3:H97,3,FALSE),"")</f>
        <v/>
      </c>
      <c r="C17" s="13" t="str">
        <f>IF(I17=K17,VLOOKUP(D5,'IV. Default WPs by Supersection'!A3:H97,4,FALSE),"")</f>
        <v/>
      </c>
      <c r="D17" s="13" t="str">
        <f>IF(I17=K17,VLOOKUP(D5,'IV. Default WPs by Supersection'!A3:H97,5,FALSE),"")</f>
        <v/>
      </c>
      <c r="E17" s="13" t="str">
        <f>IF(I17=K17,VLOOKUP(D5,'IV. Default WPs by Supersection'!A3:H97,6,FALSE),"")</f>
        <v/>
      </c>
      <c r="F17" s="13" t="str">
        <f>IF(I17=K17,VLOOKUP(D5,'IV. Default WPs by Supersection'!A3:H97,7,FALSE),"")</f>
        <v/>
      </c>
      <c r="G17" s="14" t="str">
        <f>IF(I17=K17,VLOOKUP(D5,'IV. Default WPs by Supersection'!A3:H97,8,FALSE),"")</f>
        <v/>
      </c>
      <c r="I17" s="182"/>
      <c r="K17" s="32" t="s">
        <v>208</v>
      </c>
    </row>
    <row r="18" spans="1:13" x14ac:dyDescent="0.2">
      <c r="A18" s="184" t="s">
        <v>215</v>
      </c>
      <c r="B18" s="33"/>
      <c r="C18" s="33"/>
      <c r="D18" s="33"/>
      <c r="E18" s="33"/>
      <c r="F18" s="33"/>
      <c r="G18" s="33"/>
      <c r="I18" s="183"/>
      <c r="K18" s="32"/>
    </row>
    <row r="19" spans="1:13" ht="9" customHeight="1" x14ac:dyDescent="0.2">
      <c r="A19" s="33"/>
      <c r="B19" s="33"/>
      <c r="C19" s="33"/>
      <c r="D19" s="33"/>
      <c r="E19" s="33"/>
      <c r="F19" s="33"/>
      <c r="G19" s="33"/>
    </row>
    <row r="20" spans="1:13" ht="16.5" customHeight="1" x14ac:dyDescent="0.25">
      <c r="A20" s="26" t="s">
        <v>167</v>
      </c>
    </row>
    <row r="21" spans="1:13" ht="25.5" customHeight="1" thickBot="1" x14ac:dyDescent="0.25">
      <c r="A21" s="240" t="s">
        <v>198</v>
      </c>
      <c r="B21" s="240"/>
      <c r="C21" s="240"/>
      <c r="D21" s="240"/>
      <c r="E21" s="240"/>
      <c r="F21" s="240"/>
      <c r="G21" s="240"/>
      <c r="H21" s="240"/>
      <c r="I21" s="240"/>
      <c r="J21" s="240"/>
      <c r="K21" s="240"/>
      <c r="L21" s="240"/>
      <c r="M21" s="240"/>
    </row>
    <row r="22" spans="1:13" x14ac:dyDescent="0.2">
      <c r="A22" s="242" t="s">
        <v>3</v>
      </c>
      <c r="B22" s="243"/>
      <c r="C22" s="244" t="s">
        <v>4</v>
      </c>
      <c r="D22" s="245"/>
      <c r="E22" s="23"/>
      <c r="F22" s="23"/>
      <c r="G22" s="23"/>
      <c r="H22" s="23"/>
      <c r="I22" s="23"/>
      <c r="J22" s="23"/>
      <c r="K22" s="23"/>
    </row>
    <row r="23" spans="1:13" x14ac:dyDescent="0.2">
      <c r="A23" s="34" t="s">
        <v>158</v>
      </c>
      <c r="B23" s="10"/>
      <c r="C23" s="35" t="s">
        <v>158</v>
      </c>
      <c r="D23" s="11"/>
      <c r="E23" s="23"/>
      <c r="F23" s="23"/>
      <c r="G23" s="23"/>
      <c r="H23" s="23"/>
      <c r="I23" s="23"/>
      <c r="J23" s="23"/>
      <c r="K23" s="23"/>
    </row>
    <row r="24" spans="1:13" ht="13.5" thickBot="1" x14ac:dyDescent="0.25">
      <c r="A24" s="36" t="s">
        <v>159</v>
      </c>
      <c r="B24" s="37" t="str">
        <f>IF(B23="","",B23/(B23+D23))</f>
        <v/>
      </c>
      <c r="C24" s="38" t="s">
        <v>159</v>
      </c>
      <c r="D24" s="39" t="str">
        <f>IF(D23="","",D23/(B23+D23))</f>
        <v/>
      </c>
    </row>
    <row r="25" spans="1:13" ht="15" customHeight="1" x14ac:dyDescent="0.2"/>
    <row r="26" spans="1:13" ht="15" customHeight="1" x14ac:dyDescent="0.25">
      <c r="A26" s="241" t="s">
        <v>211</v>
      </c>
      <c r="B26" s="241"/>
      <c r="C26" s="241"/>
      <c r="D26" s="241"/>
      <c r="E26" s="241"/>
      <c r="F26" s="241"/>
      <c r="G26" s="241"/>
      <c r="H26" s="241"/>
      <c r="I26" s="241"/>
      <c r="J26" s="241"/>
      <c r="K26" s="241"/>
    </row>
    <row r="27" spans="1:13" ht="13.5" customHeight="1" x14ac:dyDescent="0.2">
      <c r="A27" s="258" t="s">
        <v>185</v>
      </c>
      <c r="B27" s="259"/>
      <c r="C27" s="259"/>
      <c r="D27" s="259"/>
      <c r="E27" s="259"/>
      <c r="F27" s="259"/>
      <c r="G27" s="259"/>
      <c r="H27" s="259"/>
      <c r="I27" s="259"/>
      <c r="J27" s="259"/>
      <c r="K27" s="259"/>
      <c r="L27" s="259"/>
      <c r="M27" s="259"/>
    </row>
    <row r="28" spans="1:13" ht="14.25" customHeight="1" thickBot="1" x14ac:dyDescent="0.25">
      <c r="A28" s="40"/>
      <c r="B28" s="41"/>
      <c r="C28" s="41"/>
      <c r="D28" s="41"/>
      <c r="E28" s="41"/>
      <c r="F28" s="41"/>
      <c r="G28" s="246" t="s">
        <v>187</v>
      </c>
      <c r="H28" s="246"/>
      <c r="I28" s="246"/>
      <c r="J28" s="41"/>
      <c r="K28" s="41"/>
    </row>
    <row r="29" spans="1:13" ht="12.75" customHeight="1" x14ac:dyDescent="0.2">
      <c r="A29" s="247" t="s">
        <v>189</v>
      </c>
      <c r="B29" s="248"/>
      <c r="C29" s="248"/>
      <c r="D29" s="248"/>
      <c r="E29" s="249"/>
      <c r="F29" s="42"/>
      <c r="G29" s="250">
        <v>22</v>
      </c>
      <c r="H29" s="250"/>
      <c r="I29" s="251"/>
    </row>
    <row r="30" spans="1:13" ht="12.75" customHeight="1" x14ac:dyDescent="0.2">
      <c r="A30" s="252" t="s">
        <v>190</v>
      </c>
      <c r="B30" s="253"/>
      <c r="C30" s="253"/>
      <c r="D30" s="253"/>
      <c r="E30" s="254"/>
      <c r="F30" s="43"/>
      <c r="G30" s="255">
        <v>24</v>
      </c>
      <c r="H30" s="255"/>
      <c r="I30" s="256"/>
    </row>
    <row r="31" spans="1:13" ht="12.75" customHeight="1" thickBot="1" x14ac:dyDescent="0.25">
      <c r="A31" s="207" t="s">
        <v>212</v>
      </c>
      <c r="B31" s="208"/>
      <c r="C31" s="208"/>
      <c r="D31" s="208"/>
      <c r="E31" s="209"/>
      <c r="F31" s="180">
        <f>IF(F30="",0,F29/F30)</f>
        <v>0</v>
      </c>
      <c r="G31" s="231"/>
      <c r="H31" s="232"/>
      <c r="I31" s="233"/>
    </row>
  </sheetData>
  <protectedRanges>
    <protectedRange sqref="V9:V10 G14:G19 C14:C19 S4:S10 H7:H13 C21 D4:D13" name="Intro"/>
    <protectedRange sqref="D22:D24" name="Intro_1"/>
  </protectedRanges>
  <mergeCells count="31">
    <mergeCell ref="G31:I31"/>
    <mergeCell ref="A5:C5"/>
    <mergeCell ref="D5:F5"/>
    <mergeCell ref="A3:M3"/>
    <mergeCell ref="A15:M15"/>
    <mergeCell ref="A21:M21"/>
    <mergeCell ref="A26:K26"/>
    <mergeCell ref="A22:B22"/>
    <mergeCell ref="C22:D22"/>
    <mergeCell ref="G28:I28"/>
    <mergeCell ref="A29:E29"/>
    <mergeCell ref="G29:I29"/>
    <mergeCell ref="A30:E30"/>
    <mergeCell ref="G30:I30"/>
    <mergeCell ref="A12:F12"/>
    <mergeCell ref="A27:M27"/>
    <mergeCell ref="A31:E31"/>
    <mergeCell ref="A2:E2"/>
    <mergeCell ref="A11:E11"/>
    <mergeCell ref="A9:C9"/>
    <mergeCell ref="D4:F4"/>
    <mergeCell ref="D6:F6"/>
    <mergeCell ref="D7:F7"/>
    <mergeCell ref="D9:F9"/>
    <mergeCell ref="A4:C4"/>
    <mergeCell ref="A6:C6"/>
    <mergeCell ref="A7:C7"/>
    <mergeCell ref="A10:C10"/>
    <mergeCell ref="A8:C8"/>
    <mergeCell ref="D8:F8"/>
    <mergeCell ref="D10:F10"/>
  </mergeCells>
  <dataValidations count="1">
    <dataValidation type="list" allowBlank="1" showInputMessage="1" showErrorMessage="1" sqref="I17:I18">
      <formula1>$K$16:$K$17</formula1>
    </dataValidation>
  </dataValidations>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'III. Results + Conversions'!$A$13:$A$28</xm:f>
          </x14:formula1>
          <xm:sqref>D9:F9 D7:F7</xm:sqref>
        </x14:dataValidation>
        <x14:dataValidation type="list" allowBlank="1" showInputMessage="1" showErrorMessage="1">
          <x14:formula1>
            <xm:f>'III. Results + Conversions'!$A$33:$A$44</xm:f>
          </x14:formula1>
          <xm:sqref>D4:F4</xm:sqref>
        </x14:dataValidation>
        <x14:dataValidation type="list" allowBlank="1" showInputMessage="1" showErrorMessage="1">
          <x14:formula1>
            <xm:f>'IV. Default WPs by Supersection'!$A$2:$A$97</xm:f>
          </x14:formula1>
          <xm:sqref>D5:F5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selection activeCell="H42" sqref="H42"/>
    </sheetView>
  </sheetViews>
  <sheetFormatPr defaultRowHeight="12.75" x14ac:dyDescent="0.2"/>
  <cols>
    <col min="1" max="2" width="9.140625" style="18"/>
    <col min="3" max="3" width="10" style="18" customWidth="1"/>
    <col min="4" max="4" width="9.140625" style="18"/>
    <col min="5" max="5" width="11" style="18" customWidth="1"/>
    <col min="6" max="6" width="10.42578125" style="18" customWidth="1"/>
    <col min="7" max="9" width="9.140625" style="18" customWidth="1"/>
    <col min="10" max="12" width="9.140625" style="18"/>
    <col min="13" max="13" width="6.28515625" style="18" customWidth="1"/>
    <col min="14" max="16384" width="9.140625" style="18"/>
  </cols>
  <sheetData>
    <row r="1" spans="1:17" s="17" customFormat="1" ht="30" customHeight="1" x14ac:dyDescent="0.2">
      <c r="A1" s="299" t="s">
        <v>177</v>
      </c>
      <c r="B1" s="299"/>
      <c r="C1" s="299"/>
      <c r="D1" s="299"/>
      <c r="E1" s="299"/>
      <c r="F1" s="299"/>
      <c r="G1" s="299"/>
      <c r="H1" s="299"/>
      <c r="I1" s="299"/>
      <c r="J1" s="299"/>
      <c r="K1" s="299"/>
      <c r="L1" s="299"/>
      <c r="M1" s="299"/>
      <c r="N1" s="44"/>
      <c r="O1" s="44"/>
      <c r="P1" s="44"/>
    </row>
    <row r="2" spans="1:17" ht="16.5" customHeight="1" x14ac:dyDescent="0.25">
      <c r="A2" s="300" t="s">
        <v>168</v>
      </c>
      <c r="B2" s="301"/>
      <c r="C2" s="301"/>
      <c r="D2" s="301"/>
      <c r="E2" s="301"/>
      <c r="F2" s="301"/>
      <c r="G2" s="301"/>
      <c r="H2" s="301"/>
      <c r="I2" s="301"/>
      <c r="J2" s="301"/>
      <c r="K2" s="301"/>
      <c r="L2" s="301"/>
      <c r="M2" s="301"/>
      <c r="N2" s="45"/>
      <c r="O2" s="45"/>
      <c r="P2" s="45"/>
    </row>
    <row r="3" spans="1:17" ht="60" customHeight="1" x14ac:dyDescent="0.2">
      <c r="A3" s="237" t="s">
        <v>213</v>
      </c>
      <c r="B3" s="238"/>
      <c r="C3" s="238"/>
      <c r="D3" s="238"/>
      <c r="E3" s="238"/>
      <c r="F3" s="238"/>
      <c r="G3" s="238"/>
      <c r="H3" s="238"/>
      <c r="I3" s="238"/>
      <c r="J3" s="238"/>
      <c r="K3" s="238"/>
      <c r="L3" s="238"/>
      <c r="M3" s="238"/>
      <c r="N3" s="46"/>
      <c r="O3" s="46"/>
      <c r="P3" s="46"/>
    </row>
    <row r="4" spans="1:17" ht="15.75" customHeight="1" thickBot="1" x14ac:dyDescent="0.25">
      <c r="A4" s="17"/>
      <c r="B4" s="47"/>
      <c r="C4" s="291" t="s">
        <v>3</v>
      </c>
      <c r="D4" s="291"/>
      <c r="E4" s="291"/>
      <c r="F4" s="291"/>
      <c r="G4" s="291"/>
      <c r="H4" s="291"/>
      <c r="I4" s="291"/>
      <c r="J4" s="291"/>
      <c r="K4" s="48"/>
      <c r="L4" s="48"/>
      <c r="M4" s="48"/>
      <c r="N4" s="48"/>
      <c r="O4" s="48"/>
      <c r="P4" s="47"/>
    </row>
    <row r="5" spans="1:17" ht="33" customHeight="1" x14ac:dyDescent="0.2">
      <c r="A5" s="302" t="s">
        <v>5</v>
      </c>
      <c r="B5" s="303"/>
      <c r="C5" s="49" t="s">
        <v>32</v>
      </c>
      <c r="D5" s="50" t="s">
        <v>37</v>
      </c>
      <c r="E5" s="50" t="s">
        <v>40</v>
      </c>
      <c r="F5" s="50" t="s">
        <v>38</v>
      </c>
      <c r="G5" s="50" t="s">
        <v>41</v>
      </c>
      <c r="H5" s="50" t="s">
        <v>56</v>
      </c>
      <c r="I5" s="51" t="s">
        <v>32</v>
      </c>
      <c r="J5" s="52" t="s">
        <v>39</v>
      </c>
      <c r="K5" s="53"/>
      <c r="L5" s="53"/>
      <c r="M5" s="53"/>
      <c r="N5" s="53"/>
      <c r="O5" s="53"/>
      <c r="P5" s="54"/>
      <c r="Q5" s="17"/>
    </row>
    <row r="6" spans="1:17" x14ac:dyDescent="0.2">
      <c r="A6" s="293"/>
      <c r="B6" s="294"/>
      <c r="C6" s="55" t="b">
        <f>IF('I. Data Inputs'!D4='III. Results + Conversions'!A35,'III. Results + Conversions'!D35,IF('I. Data Inputs'!D4='III. Results + Conversions'!A36,'III. Results + Conversions'!D36,IF('I. Data Inputs'!D4='III. Results + Conversions'!A37,'III. Results + Conversions'!D37,IF('I. Data Inputs'!D4='III. Results + Conversions'!A38,'III. Results + Conversions'!D38,IF('I. Data Inputs'!D4='III. Results + Conversions'!A39,'III. Results + Conversions'!D39,IF('I. Data Inputs'!D4='III. Results + Conversions'!A40,'III. Results + Conversions'!D40,IF('I. Data Inputs'!D4='III. Results + Conversions'!A41,'III. Results + Conversions'!D41,IF('I. Data Inputs'!D4='III. Results + Conversions'!A42,'III. Results + Conversions'!D42,IF('I. Data Inputs'!D4='III. Results + Conversions'!A43,'III. Results + Conversions'!D43,IF('I. Data Inputs'!D4='III. Results + Conversions'!A44,'III. Results + Conversions'!D44))))))))))</f>
        <v>0</v>
      </c>
      <c r="D6" s="56">
        <f>IF(SUM('I. Data Inputs'!$A$17:$G$17)&gt;0,"N/A",0)</f>
        <v>0</v>
      </c>
      <c r="E6" s="57"/>
      <c r="F6" s="56">
        <f>IF(SUM('I. Data Inputs'!$A$17:$G$17)&gt;0,"N/A",0)</f>
        <v>0</v>
      </c>
      <c r="G6" s="56">
        <f>IF(SUM('I. Data Inputs'!$A$17:$G$17)&gt;0,"N/A",0)</f>
        <v>0</v>
      </c>
      <c r="H6" s="56">
        <f>IF(SUM('I. Data Inputs'!$A$17:$G$17)&gt;0,"N/A",0)</f>
        <v>0</v>
      </c>
      <c r="I6" s="58" t="b">
        <f>IF('I. Data Inputs'!D4='III. Results + Conversions'!A35,'III. Results + Conversions'!E35,IF('I. Data Inputs'!D4='III. Results + Conversions'!A36,'III. Results + Conversions'!E36,IF('I. Data Inputs'!D4='III. Results + Conversions'!A37,'III. Results + Conversions'!E37,IF('I. Data Inputs'!D4='III. Results + Conversions'!A38,'III. Results + Conversions'!E38,IF('I. Data Inputs'!D4='III. Results + Conversions'!A39,'III. Results + Conversions'!E39,IF('I. Data Inputs'!D4='III. Results + Conversions'!A40,'III. Results + Conversions'!E40,IF('I. Data Inputs'!D4='III. Results + Conversions'!A41,'III. Results + Conversions'!E41,IF('I. Data Inputs'!D4='III. Results + Conversions'!A42,'III. Results + Conversions'!E42,IF('I. Data Inputs'!D4='III. Results + Conversions'!A43,'III. Results + Conversions'!E43,IF('I. Data Inputs'!D4='III. Results + Conversions'!A44,'III. Results + Conversions'!E44))))))))))</f>
        <v>0</v>
      </c>
      <c r="J6" s="59">
        <f>IF(SUM('I. Data Inputs'!$A$17:$G$17)&gt;0,"N/A",0)</f>
        <v>0</v>
      </c>
      <c r="K6" s="60"/>
      <c r="L6" s="60"/>
      <c r="M6" s="60"/>
      <c r="N6" s="60"/>
      <c r="O6" s="60"/>
      <c r="P6" s="60"/>
    </row>
    <row r="7" spans="1:17" x14ac:dyDescent="0.2">
      <c r="A7" s="293"/>
      <c r="B7" s="294"/>
      <c r="C7" s="61" t="b">
        <f>C6</f>
        <v>0</v>
      </c>
      <c r="D7" s="56">
        <f>IF(SUM('I. Data Inputs'!$A$17:$G$17)&gt;0,"N/A",0)</f>
        <v>0</v>
      </c>
      <c r="E7" s="57"/>
      <c r="F7" s="56">
        <f>IF(SUM('I. Data Inputs'!$A$17:$G$17)&gt;0,"N/A",0)</f>
        <v>0</v>
      </c>
      <c r="G7" s="56">
        <f>IF(SUM('I. Data Inputs'!$A$17:$G$17)&gt;0,"N/A",0)</f>
        <v>0</v>
      </c>
      <c r="H7" s="56">
        <f>IF(SUM('I. Data Inputs'!$A$17:$G$17)&gt;0,"N/A",0)</f>
        <v>0</v>
      </c>
      <c r="I7" s="58" t="b">
        <f>I6</f>
        <v>0</v>
      </c>
      <c r="J7" s="59">
        <f>IF(SUM('I. Data Inputs'!$A$17:$G$17)&gt;0,"N/A",0)</f>
        <v>0</v>
      </c>
      <c r="K7" s="60"/>
      <c r="L7" s="60"/>
      <c r="M7" s="60"/>
      <c r="N7" s="60"/>
      <c r="O7" s="60"/>
      <c r="P7" s="62"/>
    </row>
    <row r="8" spans="1:17" x14ac:dyDescent="0.2">
      <c r="A8" s="295"/>
      <c r="B8" s="296"/>
      <c r="C8" s="61" t="b">
        <f t="shared" ref="C8:C11" si="0">C7</f>
        <v>0</v>
      </c>
      <c r="D8" s="56">
        <f>IF(SUM('I. Data Inputs'!$A$17:$G$17)&gt;0,"N/A",0)</f>
        <v>0</v>
      </c>
      <c r="E8" s="57"/>
      <c r="F8" s="56">
        <f>IF(SUM('I. Data Inputs'!$A$17:$G$17)&gt;0,"N/A",0)</f>
        <v>0</v>
      </c>
      <c r="G8" s="56">
        <f>IF(SUM('I. Data Inputs'!$A$17:$G$17)&gt;0,"N/A",0)</f>
        <v>0</v>
      </c>
      <c r="H8" s="56">
        <f>IF(SUM('I. Data Inputs'!$A$17:$G$17)&gt;0,"N/A",0)</f>
        <v>0</v>
      </c>
      <c r="I8" s="58" t="b">
        <f t="shared" ref="I8:I11" si="1">I7</f>
        <v>0</v>
      </c>
      <c r="J8" s="59">
        <f>IF(SUM('I. Data Inputs'!$A$17:$G$17)&gt;0,"N/A",0)</f>
        <v>0</v>
      </c>
      <c r="K8" s="63"/>
      <c r="L8" s="63"/>
      <c r="M8" s="63"/>
      <c r="N8" s="63"/>
      <c r="O8" s="63"/>
      <c r="P8" s="64"/>
    </row>
    <row r="9" spans="1:17" x14ac:dyDescent="0.2">
      <c r="A9" s="295"/>
      <c r="B9" s="296"/>
      <c r="C9" s="61" t="b">
        <f t="shared" si="0"/>
        <v>0</v>
      </c>
      <c r="D9" s="56">
        <f>IF(SUM('I. Data Inputs'!$A$17:$G$17)&gt;0,"N/A",0)</f>
        <v>0</v>
      </c>
      <c r="E9" s="57"/>
      <c r="F9" s="56">
        <f>IF(SUM('I. Data Inputs'!$A$17:$G$17)&gt;0,"N/A",0)</f>
        <v>0</v>
      </c>
      <c r="G9" s="56">
        <f>IF(SUM('I. Data Inputs'!$A$17:$G$17)&gt;0,"N/A",0)</f>
        <v>0</v>
      </c>
      <c r="H9" s="56">
        <f>IF(SUM('I. Data Inputs'!$A$17:$G$17)&gt;0,"N/A",0)</f>
        <v>0</v>
      </c>
      <c r="I9" s="58" t="b">
        <f t="shared" si="1"/>
        <v>0</v>
      </c>
      <c r="J9" s="59">
        <f>IF(SUM('I. Data Inputs'!$A$17:$G$17)&gt;0,"N/A",0)</f>
        <v>0</v>
      </c>
      <c r="K9" s="60"/>
      <c r="L9" s="60"/>
      <c r="M9" s="60"/>
      <c r="N9" s="60"/>
      <c r="O9" s="60"/>
      <c r="P9" s="62"/>
    </row>
    <row r="10" spans="1:17" x14ac:dyDescent="0.2">
      <c r="A10" s="295"/>
      <c r="B10" s="296"/>
      <c r="C10" s="61" t="b">
        <f t="shared" si="0"/>
        <v>0</v>
      </c>
      <c r="D10" s="56">
        <f>IF(SUM('I. Data Inputs'!$A$17:$G$17)&gt;0,"N/A",0)</f>
        <v>0</v>
      </c>
      <c r="E10" s="57"/>
      <c r="F10" s="56">
        <f>IF(SUM('I. Data Inputs'!$A$17:$G$17)&gt;0,"N/A",0)</f>
        <v>0</v>
      </c>
      <c r="G10" s="56">
        <f>IF(SUM('I. Data Inputs'!$A$17:$G$17)&gt;0,"N/A",0)</f>
        <v>0</v>
      </c>
      <c r="H10" s="56">
        <f>IF(SUM('I. Data Inputs'!$A$17:$G$17)&gt;0,"N/A",0)</f>
        <v>0</v>
      </c>
      <c r="I10" s="58" t="b">
        <f t="shared" si="1"/>
        <v>0</v>
      </c>
      <c r="J10" s="59">
        <f>IF(SUM('I. Data Inputs'!$A$17:$G$17)&gt;0,"N/A",0)</f>
        <v>0</v>
      </c>
      <c r="K10" s="60"/>
      <c r="L10" s="60"/>
      <c r="M10" s="60"/>
      <c r="N10" s="60"/>
      <c r="O10" s="60"/>
      <c r="P10" s="62"/>
    </row>
    <row r="11" spans="1:17" x14ac:dyDescent="0.2">
      <c r="A11" s="295"/>
      <c r="B11" s="296"/>
      <c r="C11" s="61" t="b">
        <f t="shared" si="0"/>
        <v>0</v>
      </c>
      <c r="D11" s="56">
        <f>IF(SUM('I. Data Inputs'!$A$17:$G$17)&gt;0,"N/A",0)</f>
        <v>0</v>
      </c>
      <c r="E11" s="57"/>
      <c r="F11" s="56">
        <f>IF(SUM('I. Data Inputs'!$A$17:$G$17)&gt;0,"N/A",0)</f>
        <v>0</v>
      </c>
      <c r="G11" s="56">
        <f>IF(SUM('I. Data Inputs'!$A$17:$G$17)&gt;0,"N/A",0)</f>
        <v>0</v>
      </c>
      <c r="H11" s="56">
        <f>IF(SUM('I. Data Inputs'!$A$17:$G$17)&gt;0,"N/A",0)</f>
        <v>0</v>
      </c>
      <c r="I11" s="58" t="b">
        <f t="shared" si="1"/>
        <v>0</v>
      </c>
      <c r="J11" s="59">
        <f>IF(SUM('I. Data Inputs'!$A$17:$G$17)&gt;0,"N/A",0)</f>
        <v>0</v>
      </c>
      <c r="K11" s="20"/>
      <c r="L11" s="20"/>
      <c r="M11" s="20"/>
      <c r="N11" s="20"/>
      <c r="O11" s="20"/>
      <c r="P11" s="20"/>
    </row>
    <row r="12" spans="1:17" ht="15" x14ac:dyDescent="0.25">
      <c r="A12" s="297" t="s">
        <v>33</v>
      </c>
      <c r="B12" s="298"/>
      <c r="C12" s="65"/>
      <c r="D12" s="66">
        <f>SUM(D6:D11)</f>
        <v>0</v>
      </c>
      <c r="E12" s="67"/>
      <c r="F12" s="68">
        <f>SUM(F6:F11)</f>
        <v>0</v>
      </c>
      <c r="G12" s="68">
        <f>SUM(G6:G11)</f>
        <v>0</v>
      </c>
      <c r="H12" s="68">
        <f>SUM(H6:H11)</f>
        <v>0</v>
      </c>
      <c r="I12" s="69"/>
      <c r="J12" s="70">
        <f>SUM(J6:J11)</f>
        <v>0</v>
      </c>
      <c r="K12" s="71"/>
      <c r="L12" s="71"/>
      <c r="M12" s="71"/>
      <c r="N12" s="71"/>
      <c r="O12" s="71"/>
      <c r="P12" s="72"/>
    </row>
    <row r="13" spans="1:17" ht="15.75" thickBot="1" x14ac:dyDescent="0.25">
      <c r="A13" s="289" t="s">
        <v>34</v>
      </c>
      <c r="B13" s="290"/>
      <c r="C13" s="73"/>
      <c r="D13" s="74">
        <f>SUMPRODUCT(C6:C11,D6:D11)</f>
        <v>0</v>
      </c>
      <c r="E13" s="75"/>
      <c r="F13" s="76">
        <f>SUMPRODUCT(C6:C11,F6:F11)</f>
        <v>0</v>
      </c>
      <c r="G13" s="76">
        <f>SUMPRODUCT(C6:C11,G6:G11)</f>
        <v>0</v>
      </c>
      <c r="H13" s="76">
        <f>SUMPRODUCT(C6:C11,H6:H11)</f>
        <v>0</v>
      </c>
      <c r="I13" s="77"/>
      <c r="J13" s="78">
        <f>SUMPRODUCT(I6:I11,J6:J11)</f>
        <v>0</v>
      </c>
      <c r="K13" s="48"/>
      <c r="L13" s="48"/>
      <c r="M13" s="48"/>
      <c r="N13" s="48"/>
      <c r="O13" s="48"/>
      <c r="P13" s="79"/>
    </row>
    <row r="14" spans="1:17" ht="15.75" customHeight="1" thickBot="1" x14ac:dyDescent="0.25">
      <c r="A14" s="80"/>
      <c r="B14" s="80"/>
      <c r="C14" s="291" t="s">
        <v>4</v>
      </c>
      <c r="D14" s="291"/>
      <c r="E14" s="291"/>
      <c r="F14" s="291"/>
      <c r="G14" s="291"/>
      <c r="H14" s="291"/>
      <c r="I14" s="291"/>
      <c r="J14" s="291"/>
      <c r="K14" s="53"/>
      <c r="L14" s="53"/>
      <c r="M14" s="53"/>
      <c r="N14" s="53"/>
      <c r="O14" s="53"/>
      <c r="P14" s="54"/>
    </row>
    <row r="15" spans="1:17" ht="32.25" customHeight="1" x14ac:dyDescent="0.2">
      <c r="A15" s="302" t="s">
        <v>5</v>
      </c>
      <c r="B15" s="303"/>
      <c r="C15" s="49" t="s">
        <v>32</v>
      </c>
      <c r="D15" s="50" t="s">
        <v>37</v>
      </c>
      <c r="E15" s="50" t="s">
        <v>40</v>
      </c>
      <c r="F15" s="50" t="s">
        <v>38</v>
      </c>
      <c r="G15" s="50" t="s">
        <v>41</v>
      </c>
      <c r="H15" s="50" t="s">
        <v>56</v>
      </c>
      <c r="I15" s="51" t="s">
        <v>32</v>
      </c>
      <c r="J15" s="52" t="s">
        <v>39</v>
      </c>
      <c r="K15" s="60"/>
      <c r="L15" s="60"/>
      <c r="M15" s="60"/>
      <c r="N15" s="60"/>
      <c r="O15" s="60"/>
      <c r="P15" s="62"/>
    </row>
    <row r="16" spans="1:17" x14ac:dyDescent="0.2">
      <c r="A16" s="293"/>
      <c r="B16" s="294"/>
      <c r="C16" s="55" t="b">
        <f>IF('I. Data Inputs'!D4='III. Results + Conversions'!A35,'III. Results + Conversions'!F35,IF('I. Data Inputs'!D4='III. Results + Conversions'!A36,'III. Results + Conversions'!F36,IF('I. Data Inputs'!D4='III. Results + Conversions'!A37,'III. Results + Conversions'!F37,IF('I. Data Inputs'!D4='III. Results + Conversions'!A38,'III. Results + Conversions'!F38,IF('I. Data Inputs'!D4='III. Results + Conversions'!A39,'III. Results + Conversions'!F39,IF('I. Data Inputs'!D4='III. Results + Conversions'!A40,'III. Results + Conversions'!F40,IF('I. Data Inputs'!D4='III. Results + Conversions'!A41,'III. Results + Conversions'!F41,IF('I. Data Inputs'!D4='III. Results + Conversions'!A42,'III. Results + Conversions'!F42,IF('I. Data Inputs'!D4='III. Results + Conversions'!A43,'III. Results + Conversions'!F43,IF('I. Data Inputs'!D4='III. Results + Conversions'!A44,'III. Results + Conversions'!F44))))))))))</f>
        <v>0</v>
      </c>
      <c r="D16" s="56">
        <f>IF(SUM('I. Data Inputs'!$A$17:$G$17)&gt;0,"N/A",0)</f>
        <v>0</v>
      </c>
      <c r="E16" s="56">
        <f>IF(SUM('I. Data Inputs'!$A$17:$G$17)&gt;0,"N/A",0)</f>
        <v>0</v>
      </c>
      <c r="F16" s="56">
        <f>IF(SUM('I. Data Inputs'!$A$17:$G$17)&gt;0,"N/A",0)</f>
        <v>0</v>
      </c>
      <c r="G16" s="56">
        <f>IF(SUM('I. Data Inputs'!$A$17:$G$17)&gt;0,"N/A",0)</f>
        <v>0</v>
      </c>
      <c r="H16" s="56">
        <f>IF(SUM('I. Data Inputs'!$A$17:$G$17)&gt;0,"N/A",0)</f>
        <v>0</v>
      </c>
      <c r="I16" s="81" t="b">
        <f>IF('I. Data Inputs'!D4='III. Results + Conversions'!A35,'III. Results + Conversions'!G35,IF('I. Data Inputs'!D4='III. Results + Conversions'!A36,'III. Results + Conversions'!G36,IF('I. Data Inputs'!D4='III. Results + Conversions'!A37,'III. Results + Conversions'!G37,IF('I. Data Inputs'!D4='III. Results + Conversions'!A38,'III. Results + Conversions'!G38,IF('I. Data Inputs'!D4='III. Results + Conversions'!A39,'III. Results + Conversions'!G39,IF('I. Data Inputs'!D4='III. Results + Conversions'!A40,'III. Results + Conversions'!G40,IF('I. Data Inputs'!D4='III. Results + Conversions'!A41,'III. Results + Conversions'!G41,IF('I. Data Inputs'!D4='III. Results + Conversions'!A42,'III. Results + Conversions'!G42,IF('I. Data Inputs'!D4='III. Results + Conversions'!A43,'III. Results + Conversions'!G43,IF('I. Data Inputs'!D4='III. Results + Conversions'!A44,'III. Results + Conversions'!G44))))))))))</f>
        <v>0</v>
      </c>
      <c r="J16" s="59">
        <f>IF(SUM('I. Data Inputs'!$A$17:$G$17)&gt;0,"N/A",0)</f>
        <v>0</v>
      </c>
      <c r="K16" s="60"/>
      <c r="L16" s="60"/>
      <c r="M16" s="60"/>
      <c r="N16" s="60"/>
      <c r="O16" s="60"/>
      <c r="P16" s="62"/>
    </row>
    <row r="17" spans="1:13" x14ac:dyDescent="0.2">
      <c r="A17" s="293"/>
      <c r="B17" s="294"/>
      <c r="C17" s="61" t="b">
        <f>C16</f>
        <v>0</v>
      </c>
      <c r="D17" s="56">
        <f>IF(SUM('I. Data Inputs'!$A$17:$G$17)&gt;0,"N/A",0)</f>
        <v>0</v>
      </c>
      <c r="E17" s="56">
        <f>IF(SUM('I. Data Inputs'!$A$17:$G$17)&gt;0,"N/A",0)</f>
        <v>0</v>
      </c>
      <c r="F17" s="56">
        <f>IF(SUM('I. Data Inputs'!$A$17:$G$17)&gt;0,"N/A",0)</f>
        <v>0</v>
      </c>
      <c r="G17" s="56">
        <f>IF(SUM('I. Data Inputs'!$A$17:$G$17)&gt;0,"N/A",0)</f>
        <v>0</v>
      </c>
      <c r="H17" s="56">
        <f>IF(SUM('I. Data Inputs'!$A$17:$G$17)&gt;0,"N/A",0)</f>
        <v>0</v>
      </c>
      <c r="I17" s="82" t="b">
        <f>I16</f>
        <v>0</v>
      </c>
      <c r="J17" s="59">
        <f>IF(SUM('I. Data Inputs'!$A$17:$G$17)&gt;0,"N/A",0)</f>
        <v>0</v>
      </c>
    </row>
    <row r="18" spans="1:13" x14ac:dyDescent="0.2">
      <c r="A18" s="295"/>
      <c r="B18" s="296"/>
      <c r="C18" s="61" t="b">
        <f t="shared" ref="C18:C21" si="2">C17</f>
        <v>0</v>
      </c>
      <c r="D18" s="56">
        <f>IF(SUM('I. Data Inputs'!$A$17:$G$17)&gt;0,"N/A",0)</f>
        <v>0</v>
      </c>
      <c r="E18" s="56">
        <f>IF(SUM('I. Data Inputs'!$A$17:$G$17)&gt;0,"N/A",0)</f>
        <v>0</v>
      </c>
      <c r="F18" s="56">
        <f>IF(SUM('I. Data Inputs'!$A$17:$G$17)&gt;0,"N/A",0)</f>
        <v>0</v>
      </c>
      <c r="G18" s="56">
        <f>IF(SUM('I. Data Inputs'!$A$17:$G$17)&gt;0,"N/A",0)</f>
        <v>0</v>
      </c>
      <c r="H18" s="56">
        <f>IF(SUM('I. Data Inputs'!$A$17:$G$17)&gt;0,"N/A",0)</f>
        <v>0</v>
      </c>
      <c r="I18" s="82" t="b">
        <f t="shared" ref="I18:I21" si="3">I17</f>
        <v>0</v>
      </c>
      <c r="J18" s="59">
        <f>IF(SUM('I. Data Inputs'!$A$17:$G$17)&gt;0,"N/A",0)</f>
        <v>0</v>
      </c>
    </row>
    <row r="19" spans="1:13" x14ac:dyDescent="0.2">
      <c r="A19" s="295"/>
      <c r="B19" s="296"/>
      <c r="C19" s="61" t="b">
        <f t="shared" si="2"/>
        <v>0</v>
      </c>
      <c r="D19" s="56">
        <f>IF(SUM('I. Data Inputs'!$A$17:$G$17)&gt;0,"N/A",0)</f>
        <v>0</v>
      </c>
      <c r="E19" s="56">
        <f>IF(SUM('I. Data Inputs'!$A$17:$G$17)&gt;0,"N/A",0)</f>
        <v>0</v>
      </c>
      <c r="F19" s="56">
        <f>IF(SUM('I. Data Inputs'!$A$17:$G$17)&gt;0,"N/A",0)</f>
        <v>0</v>
      </c>
      <c r="G19" s="56">
        <f>IF(SUM('I. Data Inputs'!$A$17:$G$17)&gt;0,"N/A",0)</f>
        <v>0</v>
      </c>
      <c r="H19" s="56">
        <f>IF(SUM('I. Data Inputs'!$A$17:$G$17)&gt;0,"N/A",0)</f>
        <v>0</v>
      </c>
      <c r="I19" s="82" t="b">
        <f t="shared" si="3"/>
        <v>0</v>
      </c>
      <c r="J19" s="59">
        <f>IF(SUM('I. Data Inputs'!$A$17:$G$17)&gt;0,"N/A",0)</f>
        <v>0</v>
      </c>
    </row>
    <row r="20" spans="1:13" x14ac:dyDescent="0.2">
      <c r="A20" s="295"/>
      <c r="B20" s="296"/>
      <c r="C20" s="61" t="b">
        <f t="shared" si="2"/>
        <v>0</v>
      </c>
      <c r="D20" s="56">
        <f>IF(SUM('I. Data Inputs'!$A$17:$G$17)&gt;0,"N/A",0)</f>
        <v>0</v>
      </c>
      <c r="E20" s="56">
        <f>IF(SUM('I. Data Inputs'!$A$17:$G$17)&gt;0,"N/A",0)</f>
        <v>0</v>
      </c>
      <c r="F20" s="56">
        <f>IF(SUM('I. Data Inputs'!$A$17:$G$17)&gt;0,"N/A",0)</f>
        <v>0</v>
      </c>
      <c r="G20" s="56">
        <f>IF(SUM('I. Data Inputs'!$A$17:$G$17)&gt;0,"N/A",0)</f>
        <v>0</v>
      </c>
      <c r="H20" s="56">
        <f>IF(SUM('I. Data Inputs'!$A$17:$G$17)&gt;0,"N/A",0)</f>
        <v>0</v>
      </c>
      <c r="I20" s="82" t="b">
        <f t="shared" si="3"/>
        <v>0</v>
      </c>
      <c r="J20" s="59">
        <f>IF(SUM('I. Data Inputs'!$A$17:$G$17)&gt;0,"N/A",0)</f>
        <v>0</v>
      </c>
    </row>
    <row r="21" spans="1:13" x14ac:dyDescent="0.2">
      <c r="A21" s="295"/>
      <c r="B21" s="296"/>
      <c r="C21" s="61" t="b">
        <f t="shared" si="2"/>
        <v>0</v>
      </c>
      <c r="D21" s="56">
        <f>IF(SUM('I. Data Inputs'!$A$17:$G$17)&gt;0,"N/A",0)</f>
        <v>0</v>
      </c>
      <c r="E21" s="56">
        <f>IF(SUM('I. Data Inputs'!$A$17:$G$17)&gt;0,"N/A",0)</f>
        <v>0</v>
      </c>
      <c r="F21" s="56">
        <f>IF(SUM('I. Data Inputs'!$A$17:$G$17)&gt;0,"N/A",0)</f>
        <v>0</v>
      </c>
      <c r="G21" s="56">
        <f>IF(SUM('I. Data Inputs'!$A$17:$G$17)&gt;0,"N/A",0)</f>
        <v>0</v>
      </c>
      <c r="H21" s="56">
        <f>IF(SUM('I. Data Inputs'!$A$17:$G$17)&gt;0,"N/A",0)</f>
        <v>0</v>
      </c>
      <c r="I21" s="82" t="b">
        <f t="shared" si="3"/>
        <v>0</v>
      </c>
      <c r="J21" s="59">
        <f>IF(SUM('I. Data Inputs'!$A$17:$G$17)&gt;0,"N/A",0)</f>
        <v>0</v>
      </c>
    </row>
    <row r="22" spans="1:13" x14ac:dyDescent="0.2">
      <c r="A22" s="297" t="s">
        <v>33</v>
      </c>
      <c r="B22" s="298"/>
      <c r="C22" s="65"/>
      <c r="D22" s="83">
        <f>SUM(D16:D21)</f>
        <v>0</v>
      </c>
      <c r="E22" s="68">
        <f>SUM(E16:E21)</f>
        <v>0</v>
      </c>
      <c r="F22" s="68">
        <f>SUM(F16:F21)</f>
        <v>0</v>
      </c>
      <c r="G22" s="68">
        <f>SUM(G16:G21)</f>
        <v>0</v>
      </c>
      <c r="H22" s="68">
        <f>SUM(H16:H21)</f>
        <v>0</v>
      </c>
      <c r="I22" s="69"/>
      <c r="J22" s="70">
        <f>SUM(J16:J21)</f>
        <v>0</v>
      </c>
    </row>
    <row r="23" spans="1:13" ht="13.5" thickBot="1" x14ac:dyDescent="0.25">
      <c r="A23" s="289" t="s">
        <v>34</v>
      </c>
      <c r="B23" s="290"/>
      <c r="C23" s="73"/>
      <c r="D23" s="84">
        <f>SUMPRODUCT(C16:C21,D16:D21)</f>
        <v>0</v>
      </c>
      <c r="E23" s="76">
        <f>SUMPRODUCT(C16:C21,E16:E21)</f>
        <v>0</v>
      </c>
      <c r="F23" s="76">
        <f>SUMPRODUCT(C16:C21,F16:F21)</f>
        <v>0</v>
      </c>
      <c r="G23" s="76">
        <f>SUMPRODUCT(C16:C21,G16:G21)</f>
        <v>0</v>
      </c>
      <c r="H23" s="76">
        <f>SUMPRODUCT(C16:C21,H16:H21)</f>
        <v>0</v>
      </c>
      <c r="I23" s="77"/>
      <c r="J23" s="78">
        <f>SUMPRODUCT(I16:I21,J16:J21)</f>
        <v>0</v>
      </c>
    </row>
    <row r="25" spans="1:13" ht="15.75" x14ac:dyDescent="0.25">
      <c r="A25" s="292" t="s">
        <v>193</v>
      </c>
      <c r="B25" s="292"/>
      <c r="C25" s="292"/>
      <c r="D25" s="292"/>
      <c r="E25" s="292"/>
      <c r="F25" s="292"/>
      <c r="G25" s="292"/>
      <c r="H25" s="292"/>
      <c r="I25" s="292"/>
      <c r="J25" s="292"/>
      <c r="K25" s="292"/>
      <c r="L25" s="292"/>
      <c r="M25" s="292"/>
    </row>
    <row r="26" spans="1:13" ht="15.75" customHeight="1" thickBot="1" x14ac:dyDescent="0.25">
      <c r="D26" s="260" t="s">
        <v>3</v>
      </c>
      <c r="E26" s="260"/>
      <c r="F26" s="260"/>
      <c r="G26" s="260"/>
      <c r="H26" s="260"/>
      <c r="I26" s="260"/>
      <c r="J26" s="260"/>
    </row>
    <row r="27" spans="1:13" ht="32.25" customHeight="1" x14ac:dyDescent="0.25">
      <c r="A27" s="262" t="s">
        <v>175</v>
      </c>
      <c r="B27" s="263"/>
      <c r="C27" s="264"/>
      <c r="D27" s="85" t="s">
        <v>37</v>
      </c>
      <c r="E27" s="50" t="s">
        <v>40</v>
      </c>
      <c r="F27" s="50" t="s">
        <v>38</v>
      </c>
      <c r="G27" s="50" t="s">
        <v>41</v>
      </c>
      <c r="H27" s="50" t="s">
        <v>56</v>
      </c>
      <c r="I27" s="50" t="s">
        <v>39</v>
      </c>
      <c r="J27" s="86" t="s">
        <v>158</v>
      </c>
    </row>
    <row r="28" spans="1:13" ht="14.25" customHeight="1" x14ac:dyDescent="0.2">
      <c r="A28" s="277" t="s">
        <v>173</v>
      </c>
      <c r="B28" s="278"/>
      <c r="C28" s="279"/>
      <c r="D28" s="87" t="e">
        <f>IF(ISBLANK('I. Data Inputs'!B17),D12*'III. Results + Conversions'!$I13,'I. Data Inputs'!B23*'I. Data Inputs'!B17*'III. Results + Conversions'!$I13)</f>
        <v>#VALUE!</v>
      </c>
      <c r="E28" s="57"/>
      <c r="F28" s="88" t="e">
        <f>IF(ISBLANK('I. Data Inputs'!D17),F12*'III. Results + Conversions'!$I13,'I. Data Inputs'!B23*'I. Data Inputs'!D17*'III. Results + Conversions'!$I13)</f>
        <v>#VALUE!</v>
      </c>
      <c r="G28" s="88" t="e">
        <f>IF(ISBLANK('I. Data Inputs'!E17),G12*'III. Results + Conversions'!$I13,'I. Data Inputs'!B23*'I. Data Inputs'!E17*'III. Results + Conversions'!$I13)</f>
        <v>#VALUE!</v>
      </c>
      <c r="H28" s="88" t="e">
        <f>IF(ISBLANK('I. Data Inputs'!F17),H12*'III. Results + Conversions'!$I13,'I. Data Inputs'!B23*'III. Results + Conversions'!$I13*(1-('I. Data Inputs'!B17+'I. Data Inputs'!D17+'I. Data Inputs'!E17+'I. Data Inputs'!G17)))</f>
        <v>#VALUE!</v>
      </c>
      <c r="I28" s="88" t="e">
        <f>IF(ISBLANK('I. Data Inputs'!G17),J12*'III. Results + Conversions'!$I13,'I. Data Inputs'!B23*'III. Results + Conversions'!$I13*'I. Data Inputs'!G17)</f>
        <v>#VALUE!</v>
      </c>
      <c r="J28" s="89" t="e">
        <f t="shared" ref="J28:J34" si="4">SUM(D28:I28)</f>
        <v>#VALUE!</v>
      </c>
    </row>
    <row r="29" spans="1:13" x14ac:dyDescent="0.2">
      <c r="A29" s="265" t="s">
        <v>172</v>
      </c>
      <c r="B29" s="266"/>
      <c r="C29" s="267"/>
      <c r="D29" s="87" t="e">
        <f>D28*'III. Results + Conversions'!I16*'III. Results + Conversions'!I17*'III. Results + Conversions'!I18*'I. Data Inputs'!D8</f>
        <v>#VALUE!</v>
      </c>
      <c r="E29" s="57"/>
      <c r="F29" s="88" t="e">
        <f>F28*'III. Results + Conversions'!I16*'III. Results + Conversions'!I17*'III. Results + Conversions'!I18*'I. Data Inputs'!D8</f>
        <v>#VALUE!</v>
      </c>
      <c r="G29" s="88" t="e">
        <f>G28*'III. Results + Conversions'!I16*'III. Results + Conversions'!I17*'III. Results + Conversions'!I18*'I. Data Inputs'!D8</f>
        <v>#VALUE!</v>
      </c>
      <c r="H29" s="88" t="e">
        <f>H28*'III. Results + Conversions'!I16*'III. Results + Conversions'!I17*'III. Results + Conversions'!I18*'I. Data Inputs'!D8</f>
        <v>#VALUE!</v>
      </c>
      <c r="I29" s="88" t="e">
        <f>I28*'III. Results + Conversions'!I16*'III. Results + Conversions'!I17*'III. Results + Conversions'!I18*'I. Data Inputs'!D8</f>
        <v>#VALUE!</v>
      </c>
      <c r="J29" s="90" t="e">
        <f t="shared" si="4"/>
        <v>#VALUE!</v>
      </c>
    </row>
    <row r="30" spans="1:13" x14ac:dyDescent="0.2">
      <c r="A30" s="265" t="s">
        <v>174</v>
      </c>
      <c r="B30" s="266"/>
      <c r="C30" s="267"/>
      <c r="D30" s="87" t="e">
        <f>IF(ISBLANK('I. Data Inputs'!B17),D13*'III. Results + Conversions'!I13,D28*C6)</f>
        <v>#VALUE!</v>
      </c>
      <c r="E30" s="57"/>
      <c r="F30" s="91" t="e">
        <f>IF(ISBLANK('I. Data Inputs'!D17),F13*'III. Results + Conversions'!I13,F28*C6)</f>
        <v>#VALUE!</v>
      </c>
      <c r="G30" s="91" t="e">
        <f>IF(ISBLANK('I. Data Inputs'!E17),G13*'III. Results + Conversions'!I13,G28*C6)</f>
        <v>#VALUE!</v>
      </c>
      <c r="H30" s="91" t="e">
        <f>IF(ISBLANK('I. Data Inputs'!F17),H13*'III. Results + Conversions'!I13,H28*C6)</f>
        <v>#VALUE!</v>
      </c>
      <c r="I30" s="88" t="e">
        <f>IF(ISBLANK('I. Data Inputs'!G17),J13*'III. Results + Conversions'!I13,I28*I6)</f>
        <v>#VALUE!</v>
      </c>
      <c r="J30" s="89" t="e">
        <f t="shared" si="4"/>
        <v>#VALUE!</v>
      </c>
    </row>
    <row r="31" spans="1:13" x14ac:dyDescent="0.2">
      <c r="A31" s="265" t="s">
        <v>171</v>
      </c>
      <c r="B31" s="266"/>
      <c r="C31" s="267"/>
      <c r="D31" s="87" t="e">
        <f>D30*'III. Results + Conversions'!I16*'III. Results + Conversions'!I17*'III. Results + Conversions'!I18*'I. Data Inputs'!D8</f>
        <v>#VALUE!</v>
      </c>
      <c r="E31" s="57"/>
      <c r="F31" s="88" t="e">
        <f>F30*'III. Results + Conversions'!I16*'III. Results + Conversions'!I17*'III. Results + Conversions'!I18*'I. Data Inputs'!D8</f>
        <v>#VALUE!</v>
      </c>
      <c r="G31" s="88" t="e">
        <f>G30*'III. Results + Conversions'!I16*'III. Results + Conversions'!I17*'III. Results + Conversions'!I18*'I. Data Inputs'!D8</f>
        <v>#VALUE!</v>
      </c>
      <c r="H31" s="88" t="e">
        <f>H30*'III. Results + Conversions'!I16*'III. Results + Conversions'!I17*'III. Results + Conversions'!I18*'I. Data Inputs'!D8</f>
        <v>#VALUE!</v>
      </c>
      <c r="I31" s="88" t="e">
        <f>I30*'III. Results + Conversions'!I16*'III. Results + Conversions'!I17*'III. Results + Conversions'!I18*'I. Data Inputs'!D8</f>
        <v>#VALUE!</v>
      </c>
      <c r="J31" s="90" t="e">
        <f t="shared" si="4"/>
        <v>#VALUE!</v>
      </c>
    </row>
    <row r="32" spans="1:13" x14ac:dyDescent="0.2">
      <c r="A32" s="265" t="s">
        <v>186</v>
      </c>
      <c r="B32" s="266"/>
      <c r="C32" s="267"/>
      <c r="D32" s="92" t="e">
        <f>IF($J31=0,"",D31/($J31+$J45))</f>
        <v>#VALUE!</v>
      </c>
      <c r="E32" s="57"/>
      <c r="F32" s="93" t="e">
        <f>IF($J31=0,"",F31/($J31+$J45))</f>
        <v>#VALUE!</v>
      </c>
      <c r="G32" s="93" t="e">
        <f>IF($J31=0,"",G31/($J31+$J45))</f>
        <v>#VALUE!</v>
      </c>
      <c r="H32" s="93" t="e">
        <f>IF($J31=0,"",H31/($J31+$J45))</f>
        <v>#VALUE!</v>
      </c>
      <c r="I32" s="93" t="e">
        <f>IF($J31=0,"",I31/($J31+$J45))</f>
        <v>#VALUE!</v>
      </c>
      <c r="J32" s="94" t="e">
        <f t="shared" si="4"/>
        <v>#VALUE!</v>
      </c>
    </row>
    <row r="33" spans="1:10" x14ac:dyDescent="0.2">
      <c r="A33" s="265" t="s">
        <v>169</v>
      </c>
      <c r="B33" s="266"/>
      <c r="C33" s="267"/>
      <c r="D33" s="87" t="e">
        <f>D31*'III. Results + Conversions'!H24</f>
        <v>#VALUE!</v>
      </c>
      <c r="E33" s="57"/>
      <c r="F33" s="88" t="e">
        <f>F31*'III. Results + Conversions'!H26</f>
        <v>#VALUE!</v>
      </c>
      <c r="G33" s="88" t="e">
        <f>G31*'III. Results + Conversions'!H27</f>
        <v>#VALUE!</v>
      </c>
      <c r="H33" s="88" t="e">
        <f>H31*'III. Results + Conversions'!H28</f>
        <v>#VALUE!</v>
      </c>
      <c r="I33" s="88" t="e">
        <f>I31*'III. Results + Conversions'!H29</f>
        <v>#VALUE!</v>
      </c>
      <c r="J33" s="90" t="e">
        <f t="shared" si="4"/>
        <v>#VALUE!</v>
      </c>
    </row>
    <row r="34" spans="1:10" ht="13.5" thickBot="1" x14ac:dyDescent="0.25">
      <c r="A34" s="274" t="s">
        <v>170</v>
      </c>
      <c r="B34" s="275"/>
      <c r="C34" s="276"/>
      <c r="D34" s="95" t="e">
        <f>D31*'III. Results + Conversions'!I24</f>
        <v>#VALUE!</v>
      </c>
      <c r="E34" s="96"/>
      <c r="F34" s="97" t="e">
        <f>F31*'III. Results + Conversions'!I26</f>
        <v>#VALUE!</v>
      </c>
      <c r="G34" s="97" t="e">
        <f>G31*'III. Results + Conversions'!I27</f>
        <v>#VALUE!</v>
      </c>
      <c r="H34" s="97" t="e">
        <f>H31*'III. Results + Conversions'!I28</f>
        <v>#VALUE!</v>
      </c>
      <c r="I34" s="97" t="e">
        <f>I31*'III. Results + Conversions'!I29</f>
        <v>#VALUE!</v>
      </c>
      <c r="J34" s="98" t="e">
        <f t="shared" si="4"/>
        <v>#VALUE!</v>
      </c>
    </row>
    <row r="35" spans="1:10" ht="33.75" x14ac:dyDescent="0.25">
      <c r="A35" s="271" t="s">
        <v>176</v>
      </c>
      <c r="B35" s="272"/>
      <c r="C35" s="273"/>
      <c r="D35" s="85" t="s">
        <v>37</v>
      </c>
      <c r="E35" s="50" t="s">
        <v>40</v>
      </c>
      <c r="F35" s="50" t="s">
        <v>38</v>
      </c>
      <c r="G35" s="50" t="s">
        <v>41</v>
      </c>
      <c r="H35" s="50" t="s">
        <v>56</v>
      </c>
      <c r="I35" s="50" t="s">
        <v>39</v>
      </c>
      <c r="J35" s="86" t="s">
        <v>158</v>
      </c>
    </row>
    <row r="36" spans="1:10" x14ac:dyDescent="0.2">
      <c r="A36" s="283" t="s">
        <v>171</v>
      </c>
      <c r="B36" s="284"/>
      <c r="C36" s="285"/>
      <c r="D36" s="87" t="e">
        <f>IF(D12=0,D37*'I. Data Inputs'!$F30*$C6,('I. Data Inputs'!$F30*D37*(D6/D12)*$C6)+('I. Data Inputs'!$F30*D37*(D7/D12)*$C7)+('I. Data Inputs'!$F30*D37*(D8/D12)*$C8)+('I. Data Inputs'!$F30*D37*(D9/D12)*$C9)+('I. Data Inputs'!$F30*D37*(D10/D12)*$C10)+('I. Data Inputs'!$F30*D37*(D11/D12)*$C11))</f>
        <v>#VALUE!</v>
      </c>
      <c r="E36" s="57"/>
      <c r="F36" s="88" t="e">
        <f>IF(F12=0,F37*'I. Data Inputs'!$F30*$C6,('I. Data Inputs'!$F30*F37*(F6/F12)*$C6)+('I. Data Inputs'!$F30*F37*(F7/F12)*$C7)+('I. Data Inputs'!$F30*F37*(F8/F12)*$C8)+('I. Data Inputs'!$F30*F37*(F9/F12)*$C9)+('I. Data Inputs'!$F30*F37*(F10/F12)*$C10)+('I. Data Inputs'!$F30*F37*(F11/F12)*$C11))</f>
        <v>#VALUE!</v>
      </c>
      <c r="G36" s="88" t="e">
        <f>IF(G12=0,G37*'I. Data Inputs'!$F30*$C6,('I. Data Inputs'!$F30*G37*(G6/G12)*$C6)+('I. Data Inputs'!$F30*G37*(G7/G12)*$C7)+('I. Data Inputs'!$F30*G37*(G8/G12)*$C8)+('I. Data Inputs'!$F30*G37*(G9/G12)*$C9)+('I. Data Inputs'!$F30*G37*(G10/G12)*$C10)+('I. Data Inputs'!$F30*G37*(G11/G12)*$C11))</f>
        <v>#VALUE!</v>
      </c>
      <c r="H36" s="88" t="e">
        <f>IF(H12=0,H37*'I. Data Inputs'!$F30*$C6,('I. Data Inputs'!$F30*H37*(H6/H12)*$C6)+('I. Data Inputs'!$F30*H37*(H7/H12)*$C7)+('I. Data Inputs'!$F30*H37*(H8/H12)*$C8)+('I. Data Inputs'!$F30*H37*(H9/H12)*$C9)+('I. Data Inputs'!$F30*H37*(H10/H12)*$C10)+('I. Data Inputs'!$F30*H37*(H11/H12)*$C11))</f>
        <v>#VALUE!</v>
      </c>
      <c r="I36" s="88" t="e">
        <f>IF(I12=0,I37*'I. Data Inputs'!$F30*I6,('I. Data Inputs'!$F30*I37*(J6/J12)*I6)+('I. Data Inputs'!$F30*I37*(J7/J12)*I7)+('I. Data Inputs'!$F30*I37*(J8/J12)*I8)+('I. Data Inputs'!$F30*I37*(J9/J12)*I9)+('I. Data Inputs'!$F30*I37*(J10/J12)*J10)+('I. Data Inputs'!$F30*I37*(J11/J12)*J11))</f>
        <v>#VALUE!</v>
      </c>
      <c r="J36" s="90">
        <f>SUMIF(D36:I36,"&gt;0")</f>
        <v>0</v>
      </c>
    </row>
    <row r="37" spans="1:10" x14ac:dyDescent="0.2">
      <c r="A37" s="283" t="s">
        <v>186</v>
      </c>
      <c r="B37" s="284"/>
      <c r="C37" s="285"/>
      <c r="D37" s="92" t="e">
        <f>IF(D32="",'I. Data Inputs'!B17,D32)</f>
        <v>#VALUE!</v>
      </c>
      <c r="E37" s="57"/>
      <c r="F37" s="93" t="e">
        <f>IF(F32="",'I. Data Inputs'!D17*('I. Data Inputs'!B17/('I. Data Inputs'!B17+'I. Data Inputs'!A17)),F32)</f>
        <v>#VALUE!</v>
      </c>
      <c r="G37" s="93" t="e">
        <f>IF(G32="",'I. Data Inputs'!E17*('I. Data Inputs'!B17/('I. Data Inputs'!B17+'I. Data Inputs'!A17)),G32)</f>
        <v>#VALUE!</v>
      </c>
      <c r="H37" s="93" t="e">
        <f>IF(H32="",'I. Data Inputs'!F17*('I. Data Inputs'!B17/('I. Data Inputs'!B17+'I. Data Inputs'!A17)),H32)</f>
        <v>#VALUE!</v>
      </c>
      <c r="I37" s="93" t="e">
        <f>IF(I32="",'I. Data Inputs'!G17*('I. Data Inputs'!B17/('I. Data Inputs'!B17+'I. Data Inputs'!A17)),I32)</f>
        <v>#VALUE!</v>
      </c>
      <c r="J37" s="99">
        <f>SUMIF(D37:I37,"&gt;0")</f>
        <v>0</v>
      </c>
    </row>
    <row r="38" spans="1:10" x14ac:dyDescent="0.2">
      <c r="A38" s="283" t="s">
        <v>169</v>
      </c>
      <c r="B38" s="284"/>
      <c r="C38" s="285"/>
      <c r="D38" s="87" t="e">
        <f>D36*'III. Results + Conversions'!H24</f>
        <v>#VALUE!</v>
      </c>
      <c r="E38" s="57"/>
      <c r="F38" s="100" t="e">
        <f>F36*'III. Results + Conversions'!H26</f>
        <v>#VALUE!</v>
      </c>
      <c r="G38" s="100" t="e">
        <f>G36*'III. Results + Conversions'!H27</f>
        <v>#VALUE!</v>
      </c>
      <c r="H38" s="100" t="e">
        <f>H36*'III. Results + Conversions'!H28</f>
        <v>#VALUE!</v>
      </c>
      <c r="I38" s="100" t="e">
        <f>I36*'III. Results + Conversions'!H29</f>
        <v>#VALUE!</v>
      </c>
      <c r="J38" s="90">
        <f>SUMIF(D38:I38,"&gt;0")</f>
        <v>0</v>
      </c>
    </row>
    <row r="39" spans="1:10" ht="13.5" thickBot="1" x14ac:dyDescent="0.25">
      <c r="A39" s="286" t="s">
        <v>170</v>
      </c>
      <c r="B39" s="287"/>
      <c r="C39" s="288"/>
      <c r="D39" s="101" t="e">
        <f>D36*'III. Results + Conversions'!I24</f>
        <v>#VALUE!</v>
      </c>
      <c r="E39" s="102"/>
      <c r="F39" s="103" t="e">
        <f>F36*'III. Results + Conversions'!I26</f>
        <v>#VALUE!</v>
      </c>
      <c r="G39" s="103" t="e">
        <f>G36*'III. Results + Conversions'!I27</f>
        <v>#VALUE!</v>
      </c>
      <c r="H39" s="103" t="e">
        <f>H36*'III. Results + Conversions'!I28</f>
        <v>#VALUE!</v>
      </c>
      <c r="I39" s="103" t="e">
        <f>I36*'III. Results + Conversions'!I29</f>
        <v>#VALUE!</v>
      </c>
      <c r="J39" s="104">
        <f>SUMIF(D39:I39,"&gt;0")</f>
        <v>0</v>
      </c>
    </row>
    <row r="40" spans="1:10" ht="24.75" customHeight="1" thickBot="1" x14ac:dyDescent="0.3">
      <c r="D40" s="261" t="s">
        <v>4</v>
      </c>
      <c r="E40" s="261"/>
      <c r="F40" s="261"/>
      <c r="G40" s="261"/>
      <c r="H40" s="261"/>
      <c r="I40" s="261"/>
      <c r="J40" s="261"/>
    </row>
    <row r="41" spans="1:10" ht="36" customHeight="1" x14ac:dyDescent="0.25">
      <c r="A41" s="262" t="s">
        <v>175</v>
      </c>
      <c r="B41" s="263"/>
      <c r="C41" s="264"/>
      <c r="D41" s="85" t="s">
        <v>37</v>
      </c>
      <c r="E41" s="50" t="s">
        <v>40</v>
      </c>
      <c r="F41" s="50" t="s">
        <v>38</v>
      </c>
      <c r="G41" s="50" t="s">
        <v>41</v>
      </c>
      <c r="H41" s="50" t="s">
        <v>56</v>
      </c>
      <c r="I41" s="50" t="s">
        <v>39</v>
      </c>
      <c r="J41" s="105" t="s">
        <v>158</v>
      </c>
    </row>
    <row r="42" spans="1:10" x14ac:dyDescent="0.2">
      <c r="A42" s="277" t="s">
        <v>173</v>
      </c>
      <c r="B42" s="278"/>
      <c r="C42" s="279"/>
      <c r="D42" s="106" t="e">
        <f>IF(ISBLANK('I. Data Inputs'!A17),D22*'III. Results + Conversions'!I14,'I. Data Inputs'!D23*'I. Data Inputs'!A17*'III. Results + Conversions'!I14)</f>
        <v>#VALUE!</v>
      </c>
      <c r="E42" s="88" t="e">
        <f>IF(ISBLANK('I. Data Inputs'!C17),E22*'III. Results + Conversions'!I14,'I. Data Inputs'!D23*'III. Results + Conversions'!I14*'I. Data Inputs'!C17)</f>
        <v>#VALUE!</v>
      </c>
      <c r="F42" s="88" t="e">
        <f>IF(ISBLANK('I. Data Inputs'!D17),F22*'III. Results + Conversions'!I14,'I. Data Inputs'!D23*'III. Results + Conversions'!I14*'I. Data Inputs'!D17)</f>
        <v>#VALUE!</v>
      </c>
      <c r="G42" s="88" t="e">
        <f>IF(ISBLANK('I. Data Inputs'!E17),G22*'III. Results + Conversions'!I14,'I. Data Inputs'!D23*'III. Results + Conversions'!I14*'I. Data Inputs'!E17)</f>
        <v>#VALUE!</v>
      </c>
      <c r="H42" s="88" t="e">
        <f>IF(ISBLANK('I. Data Inputs'!F17),H22*'III. Results + Conversions'!I14,'I. Data Inputs'!D23*'III. Results + Conversions'!I14*(1-('I. Data Inputs'!B17+'I. Data Inputs'!C17+'I. Data Inputs'!D17+'I. Data Inputs'!E17+'I. Data Inputs'!G17)))</f>
        <v>#VALUE!</v>
      </c>
      <c r="I42" s="88" t="e">
        <f>IF(ISBLANK('I. Data Inputs'!G17),J22*'III. Results + Conversions'!I14,'I. Data Inputs'!D23*'III. Results + Conversions'!I14*'I. Data Inputs'!G17)</f>
        <v>#VALUE!</v>
      </c>
      <c r="J42" s="107" t="e">
        <f t="shared" ref="J42:J48" si="5">SUM(D42:I42)</f>
        <v>#VALUE!</v>
      </c>
    </row>
    <row r="43" spans="1:10" x14ac:dyDescent="0.2">
      <c r="A43" s="265" t="s">
        <v>172</v>
      </c>
      <c r="B43" s="266"/>
      <c r="C43" s="267"/>
      <c r="D43" s="108" t="e">
        <f>D42*'III. Results + Conversions'!I16*'III. Results + Conversions'!I17*'III. Results + Conversions'!I18*'I. Data Inputs'!D10</f>
        <v>#VALUE!</v>
      </c>
      <c r="E43" s="88" t="e">
        <f>E42*'III. Results + Conversions'!I16*'III. Results + Conversions'!I17*'III. Results + Conversions'!I18*'I. Data Inputs'!D10</f>
        <v>#VALUE!</v>
      </c>
      <c r="F43" s="88" t="e">
        <f>F42*'III. Results + Conversions'!I16*'III. Results + Conversions'!I17*'III. Results + Conversions'!I18*'I. Data Inputs'!D10</f>
        <v>#VALUE!</v>
      </c>
      <c r="G43" s="88" t="e">
        <f>G42*'III. Results + Conversions'!I16*'III. Results + Conversions'!I17*'III. Results + Conversions'!I18*'I. Data Inputs'!D10</f>
        <v>#VALUE!</v>
      </c>
      <c r="H43" s="88" t="e">
        <f>H42*'III. Results + Conversions'!I16*'III. Results + Conversions'!I17*'III. Results + Conversions'!I18*'I. Data Inputs'!D10</f>
        <v>#VALUE!</v>
      </c>
      <c r="I43" s="88" t="e">
        <f>I42*'III. Results + Conversions'!I16*'III. Results + Conversions'!I17*'III. Results + Conversions'!I18*'I. Data Inputs'!D10</f>
        <v>#VALUE!</v>
      </c>
      <c r="J43" s="109" t="e">
        <f t="shared" si="5"/>
        <v>#VALUE!</v>
      </c>
    </row>
    <row r="44" spans="1:10" x14ac:dyDescent="0.2">
      <c r="A44" s="265" t="s">
        <v>174</v>
      </c>
      <c r="B44" s="266"/>
      <c r="C44" s="267"/>
      <c r="D44" s="108" t="e">
        <f>IF(ISBLANK('I. Data Inputs'!A17),D23*'III. Results + Conversions'!I14,D42*C16)</f>
        <v>#VALUE!</v>
      </c>
      <c r="E44" s="88" t="e">
        <f>IF(ISBLANK('I. Data Inputs'!C17),E23*'III. Results + Conversions'!I14,E42*C16)</f>
        <v>#VALUE!</v>
      </c>
      <c r="F44" s="88" t="e">
        <f>IF(ISBLANK('I. Data Inputs'!D17),F23*'III. Results + Conversions'!I14,F42*C16)</f>
        <v>#VALUE!</v>
      </c>
      <c r="G44" s="88" t="e">
        <f>IF(ISBLANK('I. Data Inputs'!E17),G23*'III. Results + Conversions'!I14,G42*C16)</f>
        <v>#VALUE!</v>
      </c>
      <c r="H44" s="88" t="e">
        <f>IF(ISBLANK('I. Data Inputs'!F17),H23*'III. Results + Conversions'!I14,H42*C16)</f>
        <v>#VALUE!</v>
      </c>
      <c r="I44" s="88" t="e">
        <f>IF(ISBLANK('I. Data Inputs'!G17),J23*'III. Results + Conversions'!I14,I42*I16)</f>
        <v>#VALUE!</v>
      </c>
      <c r="J44" s="107" t="e">
        <f t="shared" si="5"/>
        <v>#VALUE!</v>
      </c>
    </row>
    <row r="45" spans="1:10" x14ac:dyDescent="0.2">
      <c r="A45" s="265" t="s">
        <v>171</v>
      </c>
      <c r="B45" s="266"/>
      <c r="C45" s="267"/>
      <c r="D45" s="108" t="e">
        <f>D44*'III. Results + Conversions'!I16*'III. Results + Conversions'!I17*'III. Results + Conversions'!I18*'I. Data Inputs'!D10</f>
        <v>#VALUE!</v>
      </c>
      <c r="E45" s="88" t="e">
        <f>E44*'III. Results + Conversions'!I16*'III. Results + Conversions'!I17*'III. Results + Conversions'!I18*'I. Data Inputs'!D10</f>
        <v>#VALUE!</v>
      </c>
      <c r="F45" s="88" t="e">
        <f>F44*'III. Results + Conversions'!I16*'III. Results + Conversions'!I17*'III. Results + Conversions'!I18*'I. Data Inputs'!D10</f>
        <v>#VALUE!</v>
      </c>
      <c r="G45" s="88" t="e">
        <f>G44*'III. Results + Conversions'!I16*'III. Results + Conversions'!I17*'III. Results + Conversions'!I18*'I. Data Inputs'!D10</f>
        <v>#VALUE!</v>
      </c>
      <c r="H45" s="88" t="e">
        <f>H44*'III. Results + Conversions'!I16*'III. Results + Conversions'!I17*'III. Results + Conversions'!I18*'I. Data Inputs'!D10</f>
        <v>#VALUE!</v>
      </c>
      <c r="I45" s="88" t="e">
        <f>I44*'III. Results + Conversions'!I16*'III. Results + Conversions'!I17*'III. Results + Conversions'!I18*'I. Data Inputs'!D10</f>
        <v>#VALUE!</v>
      </c>
      <c r="J45" s="109" t="e">
        <f t="shared" si="5"/>
        <v>#VALUE!</v>
      </c>
    </row>
    <row r="46" spans="1:10" x14ac:dyDescent="0.2">
      <c r="A46" s="265" t="s">
        <v>186</v>
      </c>
      <c r="B46" s="266"/>
      <c r="C46" s="267"/>
      <c r="D46" s="110" t="e">
        <f>IF($J45=0,"",D45/($J45+$J31))</f>
        <v>#VALUE!</v>
      </c>
      <c r="E46" s="93" t="e">
        <f>IF($J45=0,"",E45/($J45+$J31))</f>
        <v>#VALUE!</v>
      </c>
      <c r="F46" s="93" t="e">
        <f t="shared" ref="F46:I46" si="6">IF($J45=0,"",F45/($J45+$J31))</f>
        <v>#VALUE!</v>
      </c>
      <c r="G46" s="93" t="e">
        <f t="shared" si="6"/>
        <v>#VALUE!</v>
      </c>
      <c r="H46" s="93" t="e">
        <f t="shared" si="6"/>
        <v>#VALUE!</v>
      </c>
      <c r="I46" s="93" t="e">
        <f t="shared" si="6"/>
        <v>#VALUE!</v>
      </c>
      <c r="J46" s="111" t="e">
        <f t="shared" si="5"/>
        <v>#VALUE!</v>
      </c>
    </row>
    <row r="47" spans="1:10" x14ac:dyDescent="0.2">
      <c r="A47" s="265" t="s">
        <v>169</v>
      </c>
      <c r="B47" s="266"/>
      <c r="C47" s="267"/>
      <c r="D47" s="108" t="e">
        <f>D45*'III. Results + Conversions'!H23</f>
        <v>#VALUE!</v>
      </c>
      <c r="E47" s="88" t="e">
        <f>E45*'III. Results + Conversions'!H25</f>
        <v>#VALUE!</v>
      </c>
      <c r="F47" s="88" t="e">
        <f>F45*'III. Results + Conversions'!H26</f>
        <v>#VALUE!</v>
      </c>
      <c r="G47" s="88" t="e">
        <f>G45*'III. Results + Conversions'!H27</f>
        <v>#VALUE!</v>
      </c>
      <c r="H47" s="88" t="e">
        <f>H45*'III. Results + Conversions'!H28</f>
        <v>#VALUE!</v>
      </c>
      <c r="I47" s="88" t="e">
        <f>I45*'III. Results + Conversions'!H29</f>
        <v>#VALUE!</v>
      </c>
      <c r="J47" s="109" t="e">
        <f t="shared" si="5"/>
        <v>#VALUE!</v>
      </c>
    </row>
    <row r="48" spans="1:10" ht="13.5" thickBot="1" x14ac:dyDescent="0.25">
      <c r="A48" s="280" t="s">
        <v>170</v>
      </c>
      <c r="B48" s="281"/>
      <c r="C48" s="282"/>
      <c r="D48" s="112" t="e">
        <f>D45*'III. Results + Conversions'!I23</f>
        <v>#VALUE!</v>
      </c>
      <c r="E48" s="113" t="e">
        <f>E45*'III. Results + Conversions'!I25</f>
        <v>#VALUE!</v>
      </c>
      <c r="F48" s="113" t="e">
        <f>F45*'III. Results + Conversions'!I26</f>
        <v>#VALUE!</v>
      </c>
      <c r="G48" s="113" t="e">
        <f>G45*'III. Results + Conversions'!I27</f>
        <v>#VALUE!</v>
      </c>
      <c r="H48" s="113" t="e">
        <f>H45*'III. Results + Conversions'!I28</f>
        <v>#VALUE!</v>
      </c>
      <c r="I48" s="113" t="e">
        <f>I45*'III. Results + Conversions'!I29</f>
        <v>#VALUE!</v>
      </c>
      <c r="J48" s="114" t="e">
        <f t="shared" si="5"/>
        <v>#VALUE!</v>
      </c>
    </row>
    <row r="49" spans="1:10" ht="33.75" x14ac:dyDescent="0.25">
      <c r="A49" s="262" t="s">
        <v>176</v>
      </c>
      <c r="B49" s="263"/>
      <c r="C49" s="264"/>
      <c r="D49" s="115" t="s">
        <v>37</v>
      </c>
      <c r="E49" s="50" t="s">
        <v>40</v>
      </c>
      <c r="F49" s="50" t="s">
        <v>38</v>
      </c>
      <c r="G49" s="50" t="s">
        <v>41</v>
      </c>
      <c r="H49" s="50" t="s">
        <v>56</v>
      </c>
      <c r="I49" s="50" t="s">
        <v>39</v>
      </c>
      <c r="J49" s="105" t="s">
        <v>158</v>
      </c>
    </row>
    <row r="50" spans="1:10" x14ac:dyDescent="0.2">
      <c r="A50" s="265" t="s">
        <v>171</v>
      </c>
      <c r="B50" s="266"/>
      <c r="C50" s="267"/>
      <c r="D50" s="87" t="e">
        <f>IF(D22=0,D51*'I. Data Inputs'!$F30*$C16,('I. Data Inputs'!$F30*D51*(D16/D22)*$C16)+('I. Data Inputs'!$F30*D51*(D17/D22)*$C17)+('I. Data Inputs'!$F30*D51*(D18/D22)*$C18)+('I. Data Inputs'!$F30*D51*(D19/D22)*$C19)+('I. Data Inputs'!$F30*D51*(D20/D22)*$C20)+('I. Data Inputs'!$F30*D51*(D21/D22)*$C21))</f>
        <v>#VALUE!</v>
      </c>
      <c r="E50" s="88" t="e">
        <f>IF(E22=0,E51*'I. Data Inputs'!$F30*$C16,('I. Data Inputs'!$F30*E51*(E16/E22)*$C16)+('I. Data Inputs'!$F30*E51*(E17/E22)*$C17)+('I. Data Inputs'!$F30*E51*(E18/E22)*$C18)+('I. Data Inputs'!$F30*E51*(E19/E22)*$C19)+('I. Data Inputs'!$F30*E51*(E20/E22)*$C20)+('I. Data Inputs'!$F30*E51*(E21/E22)*$C21))</f>
        <v>#VALUE!</v>
      </c>
      <c r="F50" s="88" t="e">
        <f>IF(F22=0,F51*'I. Data Inputs'!$F30*$C16,('I. Data Inputs'!$F30*F51*(F16/F22)*$C16)+('I. Data Inputs'!$F30*F51*(F17/F22)*$C17)+('I. Data Inputs'!$F30*F51*(F18/F22)*$C18)+('I. Data Inputs'!$F30*F51*(F19/F22)*$C19)+('I. Data Inputs'!$F30*F51*(F20/F22)*$C20)+('I. Data Inputs'!$F30*F51*(F21/F22)*$C21))</f>
        <v>#VALUE!</v>
      </c>
      <c r="G50" s="88" t="e">
        <f>IF(G22=0,G51*'I. Data Inputs'!$F30*$C16,('I. Data Inputs'!$F30*G51*(G16/G22)*$C16)+('I. Data Inputs'!$F30*G51*(G17/G22)*$C17)+('I. Data Inputs'!$F30*G51*(G18/G22)*$C18)+('I. Data Inputs'!$F30*G51*(G19/G22)*$C19)+('I. Data Inputs'!$F30*G51*(G20/G22)*$C20)+('I. Data Inputs'!$F30*G51*(G21/G22)*$C21))</f>
        <v>#VALUE!</v>
      </c>
      <c r="H50" s="88" t="e">
        <f>IF(H22=0,H51*'I. Data Inputs'!$F30*$C16,('I. Data Inputs'!$F30*H51*(H16/H22)*$C16)+('I. Data Inputs'!$F30*H51*(H17/H22)*$C17)+('I. Data Inputs'!$F30*H51*(H18/H22)*$C18)+('I. Data Inputs'!$F30*H51*(H19/H22)*$C19)+('I. Data Inputs'!$F30*H51*(H20/H22)*$C20)+('I. Data Inputs'!$F30*H51*(H21/H22)*$C21))</f>
        <v>#VALUE!</v>
      </c>
      <c r="I50" s="88" t="e">
        <f>IF(J22=0,I51*'I. Data Inputs'!$F30*I16,('I. Data Inputs'!$F30*I51*(J16/J22)*I16)+('I. Data Inputs'!$F30*I51*(J17/J22)*I17)+('I. Data Inputs'!$F30*I51*(J18/J22)*I18)+('I. Data Inputs'!$F30*I51*(J19/J22)*I19)+('I. Data Inputs'!$F30*I51*(J20/J22)*I20)+('I. Data Inputs'!$F30*I51*(J21/J22)*I21))</f>
        <v>#VALUE!</v>
      </c>
      <c r="J50" s="109">
        <f>SUMIF(D50:I50,"&gt;0")</f>
        <v>0</v>
      </c>
    </row>
    <row r="51" spans="1:10" x14ac:dyDescent="0.2">
      <c r="A51" s="268" t="s">
        <v>186</v>
      </c>
      <c r="B51" s="269"/>
      <c r="C51" s="270"/>
      <c r="D51" s="92" t="e">
        <f>IF(D46="",'I. Data Inputs'!A17,D46)</f>
        <v>#VALUE!</v>
      </c>
      <c r="E51" s="93" t="e">
        <f>IF(E46="",'I. Data Inputs'!C17,E46)</f>
        <v>#VALUE!</v>
      </c>
      <c r="F51" s="93" t="e">
        <f>IF(F46="",'I. Data Inputs'!D17*('I. Data Inputs'!A17/('I. Data Inputs'!A17+'I. Data Inputs'!B17)),F46)</f>
        <v>#VALUE!</v>
      </c>
      <c r="G51" s="93" t="e">
        <f>IF(G46="",'I. Data Inputs'!E17*('I. Data Inputs'!A17/('I. Data Inputs'!A17+'I. Data Inputs'!B17)),G46)</f>
        <v>#VALUE!</v>
      </c>
      <c r="H51" s="93" t="e">
        <f>IF(H46="",'I. Data Inputs'!F17*('I. Data Inputs'!A17/('I. Data Inputs'!A17+'I. Data Inputs'!B17)),H46)</f>
        <v>#VALUE!</v>
      </c>
      <c r="I51" s="93" t="e">
        <f>IF(I46="",'I. Data Inputs'!G17*('I. Data Inputs'!A17/('I. Data Inputs'!A17+'I. Data Inputs'!B17)),I46)</f>
        <v>#VALUE!</v>
      </c>
      <c r="J51" s="116">
        <f>SUMIF(D51:I51,"&gt;0")</f>
        <v>0</v>
      </c>
    </row>
    <row r="52" spans="1:10" x14ac:dyDescent="0.2">
      <c r="A52" s="265" t="s">
        <v>169</v>
      </c>
      <c r="B52" s="266"/>
      <c r="C52" s="267"/>
      <c r="D52" s="87" t="e">
        <f>D50*'III. Results + Conversions'!H23</f>
        <v>#VALUE!</v>
      </c>
      <c r="E52" s="88" t="e">
        <f>E50*'III. Results + Conversions'!H25</f>
        <v>#VALUE!</v>
      </c>
      <c r="F52" s="100" t="e">
        <f>F50*'III. Results + Conversions'!H26</f>
        <v>#VALUE!</v>
      </c>
      <c r="G52" s="100" t="e">
        <f>G50*'III. Results + Conversions'!H27</f>
        <v>#VALUE!</v>
      </c>
      <c r="H52" s="100" t="e">
        <f>H50*'III. Results + Conversions'!H28</f>
        <v>#VALUE!</v>
      </c>
      <c r="I52" s="100" t="e">
        <f>I50*'III. Results + Conversions'!H29</f>
        <v>#VALUE!</v>
      </c>
      <c r="J52" s="109">
        <f>SUMIF(D52:I52,"&gt;0")</f>
        <v>0</v>
      </c>
    </row>
    <row r="53" spans="1:10" ht="13.5" thickBot="1" x14ac:dyDescent="0.25">
      <c r="A53" s="280" t="s">
        <v>170</v>
      </c>
      <c r="B53" s="281"/>
      <c r="C53" s="282"/>
      <c r="D53" s="101" t="e">
        <f>D50*'III. Results + Conversions'!I23</f>
        <v>#VALUE!</v>
      </c>
      <c r="E53" s="113" t="e">
        <f>E50*'III. Results + Conversions'!I25</f>
        <v>#VALUE!</v>
      </c>
      <c r="F53" s="103" t="e">
        <f>F50*'III. Results + Conversions'!I26</f>
        <v>#VALUE!</v>
      </c>
      <c r="G53" s="103" t="e">
        <f>G50*'III. Results + Conversions'!I27</f>
        <v>#VALUE!</v>
      </c>
      <c r="H53" s="103" t="e">
        <f>H50*'III. Results + Conversions'!I28</f>
        <v>#VALUE!</v>
      </c>
      <c r="I53" s="103" t="e">
        <f>I50*'III. Results + Conversions'!I29</f>
        <v>#VALUE!</v>
      </c>
      <c r="J53" s="114">
        <f>SUMIF(D53:I53,"&gt;0")</f>
        <v>0</v>
      </c>
    </row>
  </sheetData>
  <protectedRanges>
    <protectedRange sqref="C3:I3" name="Intro"/>
    <protectedRange password="CA09" sqref="J13 A6:A13 A16:A23 E28:E34 E36:E39 C6:I13 J6:J11 D16:E21 F16:J16 F17:H21 J17:J21" name="Range3"/>
    <protectedRange password="CA09" sqref="J23 C22:I23 C16:C21 I17:I21" name="Range3_1"/>
  </protectedRanges>
  <mergeCells count="52">
    <mergeCell ref="A1:M1"/>
    <mergeCell ref="A3:M3"/>
    <mergeCell ref="A2:M2"/>
    <mergeCell ref="A15:B15"/>
    <mergeCell ref="A16:B16"/>
    <mergeCell ref="A5:B5"/>
    <mergeCell ref="A6:B6"/>
    <mergeCell ref="A7:B7"/>
    <mergeCell ref="A23:B23"/>
    <mergeCell ref="C4:J4"/>
    <mergeCell ref="A25:M25"/>
    <mergeCell ref="A17:B17"/>
    <mergeCell ref="A18:B18"/>
    <mergeCell ref="A19:B19"/>
    <mergeCell ref="A20:B20"/>
    <mergeCell ref="A21:B21"/>
    <mergeCell ref="A22:B22"/>
    <mergeCell ref="C14:J14"/>
    <mergeCell ref="A8:B8"/>
    <mergeCell ref="A9:B9"/>
    <mergeCell ref="A10:B10"/>
    <mergeCell ref="A11:B11"/>
    <mergeCell ref="A12:B12"/>
    <mergeCell ref="A13:B13"/>
    <mergeCell ref="A52:C52"/>
    <mergeCell ref="A53:C53"/>
    <mergeCell ref="A41:C41"/>
    <mergeCell ref="A48:C48"/>
    <mergeCell ref="A36:C36"/>
    <mergeCell ref="A37:C37"/>
    <mergeCell ref="A38:C38"/>
    <mergeCell ref="A39:C39"/>
    <mergeCell ref="A42:C42"/>
    <mergeCell ref="A43:C43"/>
    <mergeCell ref="A44:C44"/>
    <mergeCell ref="A45:C45"/>
    <mergeCell ref="A46:C46"/>
    <mergeCell ref="A47:C47"/>
    <mergeCell ref="D26:J26"/>
    <mergeCell ref="D40:J40"/>
    <mergeCell ref="A49:C49"/>
    <mergeCell ref="A50:C50"/>
    <mergeCell ref="A51:C51"/>
    <mergeCell ref="A35:C35"/>
    <mergeCell ref="A32:C32"/>
    <mergeCell ref="A33:C33"/>
    <mergeCell ref="A34:C34"/>
    <mergeCell ref="A27:C27"/>
    <mergeCell ref="A28:C28"/>
    <mergeCell ref="A29:C29"/>
    <mergeCell ref="A30:C30"/>
    <mergeCell ref="A31:C31"/>
  </mergeCells>
  <pageMargins left="0.7" right="0.7" top="0.75" bottom="0.75" header="0.3" footer="0.3"/>
  <pageSetup orientation="landscape" horizontalDpi="1200" verticalDpi="1200" r:id="rId1"/>
  <ignoredErrors>
    <ignoredError sqref="D30:I30 D44:I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E49" sqref="E49"/>
    </sheetView>
  </sheetViews>
  <sheetFormatPr defaultRowHeight="12.75" x14ac:dyDescent="0.2"/>
  <cols>
    <col min="1" max="1" width="10" style="18" customWidth="1"/>
    <col min="2" max="3" width="9.140625" style="18"/>
    <col min="4" max="4" width="12" style="18" customWidth="1"/>
    <col min="5" max="5" width="11.7109375" style="18" customWidth="1"/>
    <col min="6" max="6" width="12.140625" style="18" customWidth="1"/>
    <col min="7" max="7" width="11.7109375" style="18" customWidth="1"/>
    <col min="8" max="8" width="10.140625" style="18" customWidth="1"/>
    <col min="9" max="9" width="12.7109375" style="18" customWidth="1"/>
    <col min="10" max="10" width="8.7109375" style="18" customWidth="1"/>
    <col min="11" max="16384" width="9.140625" style="18"/>
  </cols>
  <sheetData>
    <row r="1" spans="1:13" s="17" customFormat="1" ht="30" customHeight="1" x14ac:dyDescent="0.2">
      <c r="A1" s="329" t="s">
        <v>191</v>
      </c>
      <c r="B1" s="329"/>
      <c r="C1" s="329"/>
      <c r="D1" s="329"/>
      <c r="E1" s="329"/>
      <c r="F1" s="329"/>
      <c r="G1" s="329"/>
      <c r="H1" s="329"/>
      <c r="I1" s="329"/>
      <c r="J1" s="329"/>
      <c r="K1" s="329"/>
      <c r="L1" s="329"/>
      <c r="M1" s="329"/>
    </row>
    <row r="2" spans="1:13" ht="22.5" customHeight="1" x14ac:dyDescent="0.25">
      <c r="A2" s="117" t="s">
        <v>192</v>
      </c>
      <c r="B2" s="118"/>
      <c r="C2" s="118"/>
      <c r="D2" s="118"/>
      <c r="E2" s="118"/>
      <c r="F2" s="118"/>
      <c r="G2" s="118"/>
      <c r="K2" s="17"/>
      <c r="L2" s="17"/>
      <c r="M2" s="17"/>
    </row>
    <row r="3" spans="1:13" ht="13.5" customHeight="1" thickBot="1" x14ac:dyDescent="0.25">
      <c r="A3" s="346" t="s">
        <v>205</v>
      </c>
      <c r="B3" s="347"/>
      <c r="C3" s="347"/>
      <c r="D3" s="347"/>
      <c r="E3" s="347"/>
      <c r="F3" s="347"/>
      <c r="G3" s="347"/>
      <c r="H3" s="330" t="s">
        <v>187</v>
      </c>
      <c r="I3" s="331"/>
      <c r="J3" s="332"/>
      <c r="K3" s="17"/>
      <c r="L3" s="17"/>
      <c r="M3" s="17"/>
    </row>
    <row r="4" spans="1:13" ht="13.5" x14ac:dyDescent="0.2">
      <c r="A4" s="333" t="s">
        <v>199</v>
      </c>
      <c r="B4" s="334"/>
      <c r="C4" s="334"/>
      <c r="D4" s="334"/>
      <c r="E4" s="334"/>
      <c r="F4" s="334"/>
      <c r="G4" s="119" t="e">
        <f>G5*I15</f>
        <v>#VALUE!</v>
      </c>
      <c r="H4" s="250">
        <v>21</v>
      </c>
      <c r="I4" s="250"/>
      <c r="J4" s="251"/>
    </row>
    <row r="5" spans="1:13" ht="13.5" x14ac:dyDescent="0.2">
      <c r="A5" s="336" t="s">
        <v>200</v>
      </c>
      <c r="B5" s="337"/>
      <c r="C5" s="337"/>
      <c r="D5" s="337"/>
      <c r="E5" s="337"/>
      <c r="F5" s="337"/>
      <c r="G5" s="120" t="e">
        <f>'II. Carbon Storage'!J31+'II. Carbon Storage'!J45</f>
        <v>#VALUE!</v>
      </c>
      <c r="H5" s="255">
        <v>23</v>
      </c>
      <c r="I5" s="255"/>
      <c r="J5" s="256"/>
    </row>
    <row r="6" spans="1:13" ht="13.5" x14ac:dyDescent="0.2">
      <c r="A6" s="336" t="s">
        <v>201</v>
      </c>
      <c r="B6" s="337"/>
      <c r="C6" s="337"/>
      <c r="D6" s="337"/>
      <c r="E6" s="337"/>
      <c r="F6" s="337"/>
      <c r="G6" s="120" t="e">
        <f>'II. Carbon Storage'!J33+'II. Carbon Storage'!J47</f>
        <v>#VALUE!</v>
      </c>
      <c r="H6" s="255">
        <v>25</v>
      </c>
      <c r="I6" s="255"/>
      <c r="J6" s="256"/>
    </row>
    <row r="7" spans="1:13" ht="13.5" x14ac:dyDescent="0.2">
      <c r="A7" s="336" t="s">
        <v>202</v>
      </c>
      <c r="B7" s="337"/>
      <c r="C7" s="337"/>
      <c r="D7" s="337"/>
      <c r="E7" s="337"/>
      <c r="F7" s="337"/>
      <c r="G7" s="120" t="e">
        <f>'II. Carbon Storage'!J33+'II. Carbon Storage'!J34+'II. Carbon Storage'!J47+'II. Carbon Storage'!J48</f>
        <v>#VALUE!</v>
      </c>
      <c r="H7" s="255">
        <v>26</v>
      </c>
      <c r="I7" s="255"/>
      <c r="J7" s="256"/>
    </row>
    <row r="8" spans="1:13" ht="13.5" x14ac:dyDescent="0.2">
      <c r="A8" s="336" t="s">
        <v>203</v>
      </c>
      <c r="B8" s="337"/>
      <c r="C8" s="337"/>
      <c r="D8" s="337"/>
      <c r="E8" s="337"/>
      <c r="F8" s="337"/>
      <c r="G8" s="120">
        <f>'II. Carbon Storage'!J38+'II. Carbon Storage'!J52</f>
        <v>0</v>
      </c>
      <c r="H8" s="255">
        <v>27</v>
      </c>
      <c r="I8" s="255"/>
      <c r="J8" s="256"/>
    </row>
    <row r="9" spans="1:13" ht="14.25" thickBot="1" x14ac:dyDescent="0.25">
      <c r="A9" s="321" t="s">
        <v>204</v>
      </c>
      <c r="B9" s="322"/>
      <c r="C9" s="322"/>
      <c r="D9" s="322"/>
      <c r="E9" s="322"/>
      <c r="F9" s="322"/>
      <c r="G9" s="121">
        <f>'II. Carbon Storage'!J38+'II. Carbon Storage'!J39+'II. Carbon Storage'!J52+'II. Carbon Storage'!J53</f>
        <v>0</v>
      </c>
      <c r="H9" s="323">
        <v>28</v>
      </c>
      <c r="I9" s="323"/>
      <c r="J9" s="324"/>
    </row>
    <row r="11" spans="1:13" ht="14.25" customHeight="1" x14ac:dyDescent="0.2">
      <c r="A11" s="328" t="s">
        <v>183</v>
      </c>
      <c r="B11" s="328"/>
      <c r="C11" s="328"/>
      <c r="D11" s="328"/>
      <c r="F11" s="328" t="s">
        <v>184</v>
      </c>
      <c r="G11" s="328"/>
      <c r="H11" s="328"/>
      <c r="I11" s="328"/>
      <c r="J11" s="335" t="s">
        <v>21</v>
      </c>
    </row>
    <row r="12" spans="1:13" ht="15" customHeight="1" thickBot="1" x14ac:dyDescent="0.25">
      <c r="A12" s="328"/>
      <c r="B12" s="328"/>
      <c r="C12" s="328"/>
      <c r="D12" s="328"/>
      <c r="F12" s="328"/>
      <c r="G12" s="328"/>
      <c r="H12" s="328"/>
      <c r="I12" s="328"/>
      <c r="J12" s="335"/>
    </row>
    <row r="13" spans="1:13" ht="12.75" customHeight="1" x14ac:dyDescent="0.2">
      <c r="A13" s="351" t="s">
        <v>6</v>
      </c>
      <c r="B13" s="352"/>
      <c r="C13" s="353"/>
      <c r="D13" s="122" t="s">
        <v>7</v>
      </c>
      <c r="F13" s="325" t="s">
        <v>54</v>
      </c>
      <c r="G13" s="326"/>
      <c r="H13" s="327"/>
      <c r="I13" s="123" t="b">
        <f>IF('I. Data Inputs'!D7=A14,D14,IF('I. Data Inputs'!D7=A15,D15,IF('I. Data Inputs'!D7=A16,D16,IF('I. Data Inputs'!D7=A17,D17,IF('I. Data Inputs'!D7=A18,D18,IF('I. Data Inputs'!D7=A19,D19,IF('I. Data Inputs'!D7=A20,D20,IF('I. Data Inputs'!D7=A21,D21,IF('I. Data Inputs'!D7=A22,D22,IF('I. Data Inputs'!D7=A23,D23,IF('I. Data Inputs'!D7=A24,D24,IF('I. Data Inputs'!D7=A25,D25,IF('I. Data Inputs'!D7=A26,D26,IF('I. Data Inputs'!D7=A27,D27,IF('I. Data Inputs'!D7=A28,D28)))))))))))))))</f>
        <v>0</v>
      </c>
      <c r="J13" s="124" t="s">
        <v>61</v>
      </c>
    </row>
    <row r="14" spans="1:13" ht="12.75" customHeight="1" x14ac:dyDescent="0.2">
      <c r="A14" s="307" t="s">
        <v>8</v>
      </c>
      <c r="B14" s="308"/>
      <c r="C14" s="308"/>
      <c r="D14" s="125">
        <v>71.3</v>
      </c>
      <c r="F14" s="318" t="s">
        <v>55</v>
      </c>
      <c r="G14" s="319"/>
      <c r="H14" s="320"/>
      <c r="I14" s="126" t="b">
        <f>IF('I. Data Inputs'!D9=A14,D14,IF('I. Data Inputs'!D9=A15,D15,IF('I. Data Inputs'!D9=A16,D16,IF('I. Data Inputs'!D9=A17,D17,IF('I. Data Inputs'!D9=A18,D18,IF('I. Data Inputs'!D9=A19,D19,IF('I. Data Inputs'!D9=A20,D20,IF('I. Data Inputs'!D9=A21,D21,IF('I. Data Inputs'!D9=A22,D22,IF('I. Data Inputs'!D9=A23,D23,IF('I. Data Inputs'!D9=A24,D24,IF('I. Data Inputs'!D9=A25,D25,IF('I. Data Inputs'!D9=A26,D26,IF('I. Data Inputs'!D9=A27,D27,IF('I. Data Inputs'!D9=A28,D28)))))))))))))))</f>
        <v>0</v>
      </c>
      <c r="J14" s="127" t="s">
        <v>61</v>
      </c>
    </row>
    <row r="15" spans="1:13" ht="12.75" customHeight="1" x14ac:dyDescent="0.2">
      <c r="A15" s="307" t="s">
        <v>9</v>
      </c>
      <c r="B15" s="308"/>
      <c r="C15" s="308"/>
      <c r="D15" s="125">
        <v>82.5</v>
      </c>
      <c r="F15" s="318" t="s">
        <v>62</v>
      </c>
      <c r="G15" s="319"/>
      <c r="H15" s="320"/>
      <c r="I15" s="128">
        <f>'I. Data Inputs'!F31</f>
        <v>0</v>
      </c>
      <c r="J15" s="127" t="s">
        <v>181</v>
      </c>
    </row>
    <row r="16" spans="1:13" ht="12.75" customHeight="1" x14ac:dyDescent="0.2">
      <c r="A16" s="307" t="s">
        <v>10</v>
      </c>
      <c r="B16" s="308"/>
      <c r="C16" s="308"/>
      <c r="D16" s="125">
        <v>75</v>
      </c>
      <c r="F16" s="318" t="s">
        <v>64</v>
      </c>
      <c r="G16" s="319"/>
      <c r="H16" s="320"/>
      <c r="I16" s="181">
        <f>1/2204.6</f>
        <v>4.5359702440351992E-4</v>
      </c>
      <c r="J16" s="127" t="s">
        <v>195</v>
      </c>
    </row>
    <row r="17" spans="1:10" ht="12.75" customHeight="1" x14ac:dyDescent="0.2">
      <c r="A17" s="304" t="s">
        <v>63</v>
      </c>
      <c r="B17" s="305"/>
      <c r="C17" s="306"/>
      <c r="D17" s="129">
        <v>1</v>
      </c>
      <c r="F17" s="318" t="s">
        <v>28</v>
      </c>
      <c r="G17" s="319"/>
      <c r="H17" s="320"/>
      <c r="I17" s="130">
        <v>0.5</v>
      </c>
      <c r="J17" s="127" t="s">
        <v>195</v>
      </c>
    </row>
    <row r="18" spans="1:10" ht="12.75" customHeight="1" x14ac:dyDescent="0.2">
      <c r="A18" s="307" t="s">
        <v>11</v>
      </c>
      <c r="B18" s="308"/>
      <c r="C18" s="308"/>
      <c r="D18" s="125">
        <v>35.299999999999997</v>
      </c>
      <c r="F18" s="318" t="s">
        <v>59</v>
      </c>
      <c r="G18" s="319"/>
      <c r="H18" s="320"/>
      <c r="I18" s="131">
        <v>3.67</v>
      </c>
      <c r="J18" s="132" t="s">
        <v>195</v>
      </c>
    </row>
    <row r="19" spans="1:10" ht="12.75" customHeight="1" thickBot="1" x14ac:dyDescent="0.25">
      <c r="A19" s="304" t="s">
        <v>12</v>
      </c>
      <c r="B19" s="305"/>
      <c r="C19" s="306"/>
      <c r="D19" s="125">
        <v>100</v>
      </c>
      <c r="F19" s="348" t="s">
        <v>194</v>
      </c>
      <c r="G19" s="349"/>
      <c r="H19" s="350"/>
      <c r="I19" s="133">
        <v>62.43</v>
      </c>
      <c r="J19" s="134" t="s">
        <v>195</v>
      </c>
    </row>
    <row r="20" spans="1:10" x14ac:dyDescent="0.2">
      <c r="A20" s="304" t="s">
        <v>13</v>
      </c>
      <c r="B20" s="305"/>
      <c r="C20" s="306"/>
      <c r="D20" s="125">
        <v>100</v>
      </c>
      <c r="J20" s="17"/>
    </row>
    <row r="21" spans="1:10" ht="12.75" customHeight="1" thickBot="1" x14ac:dyDescent="0.25">
      <c r="A21" s="304" t="s">
        <v>14</v>
      </c>
      <c r="B21" s="305"/>
      <c r="C21" s="306"/>
      <c r="D21" s="125">
        <v>126</v>
      </c>
      <c r="F21" s="338" t="s">
        <v>179</v>
      </c>
      <c r="G21" s="338"/>
      <c r="H21" s="338"/>
      <c r="I21" s="338"/>
    </row>
    <row r="22" spans="1:10" x14ac:dyDescent="0.2">
      <c r="A22" s="304" t="s">
        <v>227</v>
      </c>
      <c r="B22" s="305"/>
      <c r="C22" s="306"/>
      <c r="D22" s="125">
        <v>31.5</v>
      </c>
      <c r="F22" s="242" t="s">
        <v>43</v>
      </c>
      <c r="G22" s="243"/>
      <c r="H22" s="135" t="s">
        <v>52</v>
      </c>
      <c r="I22" s="136" t="s">
        <v>53</v>
      </c>
    </row>
    <row r="23" spans="1:10" x14ac:dyDescent="0.2">
      <c r="A23" s="304" t="s">
        <v>15</v>
      </c>
      <c r="B23" s="305"/>
      <c r="C23" s="306"/>
      <c r="D23" s="125">
        <v>222</v>
      </c>
      <c r="F23" s="304" t="s">
        <v>44</v>
      </c>
      <c r="G23" s="306"/>
      <c r="H23" s="137">
        <v>0.46300000000000002</v>
      </c>
      <c r="I23" s="138">
        <v>0.29799999999999999</v>
      </c>
    </row>
    <row r="24" spans="1:10" x14ac:dyDescent="0.2">
      <c r="A24" s="304" t="s">
        <v>16</v>
      </c>
      <c r="B24" s="305"/>
      <c r="C24" s="306"/>
      <c r="D24" s="125">
        <v>146</v>
      </c>
      <c r="F24" s="304" t="s">
        <v>45</v>
      </c>
      <c r="G24" s="306"/>
      <c r="H24" s="137">
        <v>0.25</v>
      </c>
      <c r="I24" s="138">
        <v>0.41399999999999998</v>
      </c>
    </row>
    <row r="25" spans="1:10" x14ac:dyDescent="0.2">
      <c r="A25" s="304" t="s">
        <v>17</v>
      </c>
      <c r="B25" s="305"/>
      <c r="C25" s="306"/>
      <c r="D25" s="125">
        <v>165</v>
      </c>
      <c r="F25" s="304" t="s">
        <v>46</v>
      </c>
      <c r="G25" s="306"/>
      <c r="H25" s="137">
        <v>0.48399999999999999</v>
      </c>
      <c r="I25" s="138">
        <v>0.28699999999999998</v>
      </c>
    </row>
    <row r="26" spans="1:10" x14ac:dyDescent="0.2">
      <c r="A26" s="304" t="s">
        <v>18</v>
      </c>
      <c r="B26" s="305"/>
      <c r="C26" s="306"/>
      <c r="D26" s="125">
        <v>145</v>
      </c>
      <c r="F26" s="304" t="s">
        <v>38</v>
      </c>
      <c r="G26" s="306"/>
      <c r="H26" s="137">
        <v>0.58199999999999996</v>
      </c>
      <c r="I26" s="138">
        <v>0.23300000000000001</v>
      </c>
    </row>
    <row r="27" spans="1:10" x14ac:dyDescent="0.2">
      <c r="A27" s="304" t="s">
        <v>19</v>
      </c>
      <c r="B27" s="305"/>
      <c r="C27" s="306"/>
      <c r="D27" s="125">
        <v>1000</v>
      </c>
      <c r="F27" s="304" t="s">
        <v>41</v>
      </c>
      <c r="G27" s="306"/>
      <c r="H27" s="137">
        <v>0.38</v>
      </c>
      <c r="I27" s="138">
        <v>0.34399999999999997</v>
      </c>
    </row>
    <row r="28" spans="1:10" ht="12.75" customHeight="1" thickBot="1" x14ac:dyDescent="0.25">
      <c r="A28" s="341" t="s">
        <v>226</v>
      </c>
      <c r="B28" s="342"/>
      <c r="C28" s="343"/>
      <c r="D28" s="139">
        <v>75.8</v>
      </c>
      <c r="F28" s="304" t="s">
        <v>42</v>
      </c>
      <c r="G28" s="306"/>
      <c r="H28" s="137">
        <v>0.17599999999999999</v>
      </c>
      <c r="I28" s="138">
        <v>0.45400000000000001</v>
      </c>
    </row>
    <row r="29" spans="1:10" ht="13.5" thickBot="1" x14ac:dyDescent="0.25">
      <c r="A29" s="310" t="s">
        <v>47</v>
      </c>
      <c r="B29" s="311"/>
      <c r="C29" s="311"/>
      <c r="D29" s="311"/>
      <c r="E29" s="140"/>
      <c r="F29" s="341" t="s">
        <v>39</v>
      </c>
      <c r="G29" s="343"/>
      <c r="H29" s="141">
        <v>5.8000000000000003E-2</v>
      </c>
      <c r="I29" s="142">
        <v>0.17799999999999999</v>
      </c>
    </row>
    <row r="30" spans="1:10" ht="15" customHeight="1" x14ac:dyDescent="0.2">
      <c r="A30" s="310"/>
      <c r="B30" s="311"/>
      <c r="C30" s="311"/>
      <c r="D30" s="311"/>
      <c r="E30" s="17"/>
      <c r="F30" s="143" t="s">
        <v>180</v>
      </c>
      <c r="G30" s="143"/>
      <c r="H30" s="143"/>
      <c r="I30" s="144"/>
    </row>
    <row r="31" spans="1:10" x14ac:dyDescent="0.2">
      <c r="A31" s="310"/>
      <c r="B31" s="311"/>
      <c r="C31" s="311"/>
      <c r="D31" s="311"/>
      <c r="J31" s="17"/>
    </row>
    <row r="32" spans="1:10" ht="15" customHeight="1" thickBot="1" x14ac:dyDescent="0.3">
      <c r="A32" s="145" t="s">
        <v>182</v>
      </c>
      <c r="B32" s="145"/>
      <c r="C32" s="145"/>
      <c r="D32" s="145"/>
      <c r="E32" s="145"/>
      <c r="F32" s="145"/>
      <c r="G32" s="145"/>
      <c r="H32" s="145"/>
      <c r="I32" s="145"/>
    </row>
    <row r="33" spans="1:10" ht="12.75" customHeight="1" x14ac:dyDescent="0.2">
      <c r="A33" s="312" t="s">
        <v>20</v>
      </c>
      <c r="B33" s="313"/>
      <c r="C33" s="314"/>
      <c r="D33" s="344" t="s">
        <v>48</v>
      </c>
      <c r="E33" s="345"/>
      <c r="F33" s="339" t="s">
        <v>49</v>
      </c>
      <c r="G33" s="340"/>
      <c r="H33" s="146"/>
      <c r="I33" s="146"/>
    </row>
    <row r="34" spans="1:10" x14ac:dyDescent="0.2">
      <c r="A34" s="315"/>
      <c r="B34" s="316"/>
      <c r="C34" s="317"/>
      <c r="D34" s="147" t="s">
        <v>50</v>
      </c>
      <c r="E34" s="148" t="s">
        <v>51</v>
      </c>
      <c r="F34" s="149" t="s">
        <v>50</v>
      </c>
      <c r="G34" s="150" t="s">
        <v>51</v>
      </c>
      <c r="H34" s="17"/>
    </row>
    <row r="35" spans="1:10" x14ac:dyDescent="0.2">
      <c r="A35" s="307" t="s">
        <v>1</v>
      </c>
      <c r="B35" s="308"/>
      <c r="C35" s="309"/>
      <c r="D35" s="151">
        <v>0.61399999999999999</v>
      </c>
      <c r="E35" s="152">
        <v>0.65</v>
      </c>
      <c r="F35" s="152">
        <v>0.56899999999999995</v>
      </c>
      <c r="G35" s="153">
        <v>0.51300000000000001</v>
      </c>
    </row>
    <row r="36" spans="1:10" x14ac:dyDescent="0.2">
      <c r="A36" s="307" t="s">
        <v>22</v>
      </c>
      <c r="B36" s="308"/>
      <c r="C36" s="309"/>
      <c r="D36" s="151">
        <v>0.58499999999999996</v>
      </c>
      <c r="E36" s="152">
        <v>0.68500000000000005</v>
      </c>
      <c r="F36" s="152">
        <v>0.63</v>
      </c>
      <c r="G36" s="153">
        <v>0.51400000000000001</v>
      </c>
      <c r="I36" s="17"/>
    </row>
    <row r="37" spans="1:10" x14ac:dyDescent="0.2">
      <c r="A37" s="307" t="s">
        <v>23</v>
      </c>
      <c r="B37" s="308"/>
      <c r="C37" s="309"/>
      <c r="D37" s="151">
        <v>0.58499999999999996</v>
      </c>
      <c r="E37" s="152">
        <v>0.68500000000000005</v>
      </c>
      <c r="F37" s="152">
        <v>0.63</v>
      </c>
      <c r="G37" s="153">
        <v>0.51400000000000001</v>
      </c>
    </row>
    <row r="38" spans="1:10" x14ac:dyDescent="0.2">
      <c r="A38" s="307" t="s">
        <v>24</v>
      </c>
      <c r="B38" s="308"/>
      <c r="C38" s="309"/>
      <c r="D38" s="151">
        <v>0.56799999999999995</v>
      </c>
      <c r="E38" s="152">
        <v>0.56799999999999995</v>
      </c>
      <c r="F38" s="152">
        <v>0.63700000000000001</v>
      </c>
      <c r="G38" s="153">
        <v>0.63700000000000001</v>
      </c>
    </row>
    <row r="39" spans="1:10" x14ac:dyDescent="0.2">
      <c r="A39" s="307" t="s">
        <v>25</v>
      </c>
      <c r="B39" s="308"/>
      <c r="C39" s="309"/>
      <c r="D39" s="151">
        <v>0.53100000000000003</v>
      </c>
      <c r="E39" s="152">
        <v>0.53100000000000003</v>
      </c>
      <c r="F39" s="152">
        <v>0.74</v>
      </c>
      <c r="G39" s="153">
        <v>0.5</v>
      </c>
    </row>
    <row r="40" spans="1:10" x14ac:dyDescent="0.2">
      <c r="A40" s="307" t="s">
        <v>26</v>
      </c>
      <c r="B40" s="308"/>
      <c r="C40" s="309"/>
      <c r="D40" s="151">
        <v>0.56799999999999995</v>
      </c>
      <c r="E40" s="152">
        <v>0.56799999999999995</v>
      </c>
      <c r="F40" s="152">
        <v>0.67500000000000004</v>
      </c>
      <c r="G40" s="153">
        <v>0.67500000000000004</v>
      </c>
    </row>
    <row r="41" spans="1:10" x14ac:dyDescent="0.2">
      <c r="A41" s="307" t="s">
        <v>27</v>
      </c>
      <c r="B41" s="308"/>
      <c r="C41" s="309"/>
      <c r="D41" s="151">
        <v>0.56799999999999995</v>
      </c>
      <c r="E41" s="152">
        <v>0.56799999999999995</v>
      </c>
      <c r="F41" s="152">
        <v>0.70399999999999996</v>
      </c>
      <c r="G41" s="153">
        <v>0.70399999999999996</v>
      </c>
    </row>
    <row r="42" spans="1:10" x14ac:dyDescent="0.2">
      <c r="A42" s="307" t="s">
        <v>29</v>
      </c>
      <c r="B42" s="308"/>
      <c r="C42" s="309"/>
      <c r="D42" s="151">
        <v>0.56799999999999995</v>
      </c>
      <c r="E42" s="152">
        <v>0.56799999999999995</v>
      </c>
      <c r="F42" s="152">
        <v>0.70399999999999996</v>
      </c>
      <c r="G42" s="153">
        <v>0.70399999999999996</v>
      </c>
    </row>
    <row r="43" spans="1:10" x14ac:dyDescent="0.2">
      <c r="A43" s="307" t="s">
        <v>30</v>
      </c>
      <c r="B43" s="308"/>
      <c r="C43" s="309"/>
      <c r="D43" s="151">
        <v>0.60899999999999999</v>
      </c>
      <c r="E43" s="152">
        <v>0.59099999999999997</v>
      </c>
      <c r="F43" s="152">
        <v>0.63600000000000001</v>
      </c>
      <c r="G43" s="153">
        <v>0.55300000000000005</v>
      </c>
      <c r="J43" s="17"/>
    </row>
    <row r="44" spans="1:10" ht="13.5" thickBot="1" x14ac:dyDescent="0.25">
      <c r="A44" s="341" t="s">
        <v>31</v>
      </c>
      <c r="B44" s="342"/>
      <c r="C44" s="342"/>
      <c r="D44" s="154">
        <v>0.58699999999999997</v>
      </c>
      <c r="E44" s="155">
        <v>0.58099999999999996</v>
      </c>
      <c r="F44" s="155">
        <v>0.629</v>
      </c>
      <c r="G44" s="156">
        <v>0.56999999999999995</v>
      </c>
    </row>
    <row r="45" spans="1:10" ht="12.75" customHeight="1" x14ac:dyDescent="0.2">
      <c r="A45" s="213" t="s">
        <v>228</v>
      </c>
      <c r="B45" s="213"/>
      <c r="C45" s="213"/>
      <c r="D45" s="213"/>
      <c r="E45" s="213"/>
      <c r="F45" s="213"/>
      <c r="G45" s="213"/>
      <c r="H45" s="213"/>
      <c r="I45" s="157"/>
      <c r="J45" s="17"/>
    </row>
    <row r="46" spans="1:10" x14ac:dyDescent="0.2">
      <c r="A46" s="157"/>
      <c r="B46" s="157"/>
      <c r="C46" s="157"/>
      <c r="D46" s="157"/>
      <c r="E46" s="157"/>
      <c r="F46" s="17"/>
      <c r="I46" s="17"/>
    </row>
    <row r="47" spans="1:10" x14ac:dyDescent="0.2">
      <c r="A47" s="157"/>
      <c r="B47" s="157"/>
      <c r="C47" s="157"/>
      <c r="D47" s="157"/>
      <c r="E47" s="157"/>
    </row>
    <row r="48" spans="1:10" x14ac:dyDescent="0.2">
      <c r="C48" s="17"/>
      <c r="D48" s="17"/>
    </row>
  </sheetData>
  <protectedRanges>
    <protectedRange password="CA09" sqref="A1:M1" name="Range3"/>
  </protectedRanges>
  <mergeCells count="65">
    <mergeCell ref="A45:H45"/>
    <mergeCell ref="A44:C44"/>
    <mergeCell ref="A3:G3"/>
    <mergeCell ref="F19:H19"/>
    <mergeCell ref="A16:C16"/>
    <mergeCell ref="F16:H16"/>
    <mergeCell ref="F17:H17"/>
    <mergeCell ref="F18:H18"/>
    <mergeCell ref="A15:C15"/>
    <mergeCell ref="F15:H15"/>
    <mergeCell ref="F25:G25"/>
    <mergeCell ref="F26:G26"/>
    <mergeCell ref="F27:G27"/>
    <mergeCell ref="F28:G28"/>
    <mergeCell ref="F29:G29"/>
    <mergeCell ref="A13:C13"/>
    <mergeCell ref="A14:C14"/>
    <mergeCell ref="F21:I21"/>
    <mergeCell ref="F22:G22"/>
    <mergeCell ref="F23:G23"/>
    <mergeCell ref="F33:G33"/>
    <mergeCell ref="A22:C22"/>
    <mergeCell ref="A23:C23"/>
    <mergeCell ref="A24:C24"/>
    <mergeCell ref="A25:C25"/>
    <mergeCell ref="A26:C26"/>
    <mergeCell ref="A27:C27"/>
    <mergeCell ref="A37:C37"/>
    <mergeCell ref="A28:C28"/>
    <mergeCell ref="A35:C35"/>
    <mergeCell ref="D33:E33"/>
    <mergeCell ref="F24:G24"/>
    <mergeCell ref="A1:M1"/>
    <mergeCell ref="H3:J3"/>
    <mergeCell ref="A4:F4"/>
    <mergeCell ref="H4:J4"/>
    <mergeCell ref="J11:J12"/>
    <mergeCell ref="A11:D12"/>
    <mergeCell ref="A6:F6"/>
    <mergeCell ref="H6:J6"/>
    <mergeCell ref="A7:F7"/>
    <mergeCell ref="H7:J7"/>
    <mergeCell ref="A8:F8"/>
    <mergeCell ref="H8:J8"/>
    <mergeCell ref="H5:J5"/>
    <mergeCell ref="A5:F5"/>
    <mergeCell ref="F14:H14"/>
    <mergeCell ref="A9:F9"/>
    <mergeCell ref="H9:J9"/>
    <mergeCell ref="F13:H13"/>
    <mergeCell ref="F11:I12"/>
    <mergeCell ref="A43:C43"/>
    <mergeCell ref="A38:C38"/>
    <mergeCell ref="A36:C36"/>
    <mergeCell ref="A29:D31"/>
    <mergeCell ref="A39:C39"/>
    <mergeCell ref="A40:C40"/>
    <mergeCell ref="A41:C41"/>
    <mergeCell ref="A42:C42"/>
    <mergeCell ref="A33:C34"/>
    <mergeCell ref="A17:C17"/>
    <mergeCell ref="A18:C18"/>
    <mergeCell ref="A19:C19"/>
    <mergeCell ref="A20:C20"/>
    <mergeCell ref="A21:C21"/>
  </mergeCells>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pane ySplit="2" topLeftCell="A3" activePane="bottomLeft" state="frozen"/>
      <selection pane="bottomLeft" activeCell="A6" sqref="A6"/>
    </sheetView>
  </sheetViews>
  <sheetFormatPr defaultRowHeight="12.75" x14ac:dyDescent="0.2"/>
  <cols>
    <col min="1" max="1" width="49.140625" style="18" customWidth="1"/>
    <col min="2" max="2" width="10.42578125" style="179" customWidth="1"/>
    <col min="3" max="3" width="12.5703125" style="179" customWidth="1"/>
    <col min="4" max="4" width="10.85546875" style="179" customWidth="1"/>
    <col min="5" max="5" width="10.42578125" style="179" customWidth="1"/>
    <col min="6" max="6" width="11.42578125" style="179" customWidth="1"/>
    <col min="7" max="7" width="9.42578125" style="179" customWidth="1"/>
    <col min="8" max="8" width="9.140625" style="179"/>
    <col min="9" max="256" width="9.140625" style="18"/>
    <col min="257" max="257" width="49.140625" style="18" customWidth="1"/>
    <col min="258" max="258" width="10.42578125" style="18" customWidth="1"/>
    <col min="259" max="259" width="12.5703125" style="18" customWidth="1"/>
    <col min="260" max="260" width="12.42578125" style="18" customWidth="1"/>
    <col min="261" max="261" width="10.42578125" style="18" customWidth="1"/>
    <col min="262" max="262" width="11.42578125" style="18" customWidth="1"/>
    <col min="263" max="263" width="16.85546875" style="18" customWidth="1"/>
    <col min="264" max="512" width="9.140625" style="18"/>
    <col min="513" max="513" width="49.140625" style="18" customWidth="1"/>
    <col min="514" max="514" width="10.42578125" style="18" customWidth="1"/>
    <col min="515" max="515" width="12.5703125" style="18" customWidth="1"/>
    <col min="516" max="516" width="12.42578125" style="18" customWidth="1"/>
    <col min="517" max="517" width="10.42578125" style="18" customWidth="1"/>
    <col min="518" max="518" width="11.42578125" style="18" customWidth="1"/>
    <col min="519" max="519" width="16.85546875" style="18" customWidth="1"/>
    <col min="520" max="768" width="9.140625" style="18"/>
    <col min="769" max="769" width="49.140625" style="18" customWidth="1"/>
    <col min="770" max="770" width="10.42578125" style="18" customWidth="1"/>
    <col min="771" max="771" width="12.5703125" style="18" customWidth="1"/>
    <col min="772" max="772" width="12.42578125" style="18" customWidth="1"/>
    <col min="773" max="773" width="10.42578125" style="18" customWidth="1"/>
    <col min="774" max="774" width="11.42578125" style="18" customWidth="1"/>
    <col min="775" max="775" width="16.85546875" style="18" customWidth="1"/>
    <col min="776" max="1024" width="9.140625" style="18"/>
    <col min="1025" max="1025" width="49.140625" style="18" customWidth="1"/>
    <col min="1026" max="1026" width="10.42578125" style="18" customWidth="1"/>
    <col min="1027" max="1027" width="12.5703125" style="18" customWidth="1"/>
    <col min="1028" max="1028" width="12.42578125" style="18" customWidth="1"/>
    <col min="1029" max="1029" width="10.42578125" style="18" customWidth="1"/>
    <col min="1030" max="1030" width="11.42578125" style="18" customWidth="1"/>
    <col min="1031" max="1031" width="16.85546875" style="18" customWidth="1"/>
    <col min="1032" max="1280" width="9.140625" style="18"/>
    <col min="1281" max="1281" width="49.140625" style="18" customWidth="1"/>
    <col min="1282" max="1282" width="10.42578125" style="18" customWidth="1"/>
    <col min="1283" max="1283" width="12.5703125" style="18" customWidth="1"/>
    <col min="1284" max="1284" width="12.42578125" style="18" customWidth="1"/>
    <col min="1285" max="1285" width="10.42578125" style="18" customWidth="1"/>
    <col min="1286" max="1286" width="11.42578125" style="18" customWidth="1"/>
    <col min="1287" max="1287" width="16.85546875" style="18" customWidth="1"/>
    <col min="1288" max="1536" width="9.140625" style="18"/>
    <col min="1537" max="1537" width="49.140625" style="18" customWidth="1"/>
    <col min="1538" max="1538" width="10.42578125" style="18" customWidth="1"/>
    <col min="1539" max="1539" width="12.5703125" style="18" customWidth="1"/>
    <col min="1540" max="1540" width="12.42578125" style="18" customWidth="1"/>
    <col min="1541" max="1541" width="10.42578125" style="18" customWidth="1"/>
    <col min="1542" max="1542" width="11.42578125" style="18" customWidth="1"/>
    <col min="1543" max="1543" width="16.85546875" style="18" customWidth="1"/>
    <col min="1544" max="1792" width="9.140625" style="18"/>
    <col min="1793" max="1793" width="49.140625" style="18" customWidth="1"/>
    <col min="1794" max="1794" width="10.42578125" style="18" customWidth="1"/>
    <col min="1795" max="1795" width="12.5703125" style="18" customWidth="1"/>
    <col min="1796" max="1796" width="12.42578125" style="18" customWidth="1"/>
    <col min="1797" max="1797" width="10.42578125" style="18" customWidth="1"/>
    <col min="1798" max="1798" width="11.42578125" style="18" customWidth="1"/>
    <col min="1799" max="1799" width="16.85546875" style="18" customWidth="1"/>
    <col min="1800" max="2048" width="9.140625" style="18"/>
    <col min="2049" max="2049" width="49.140625" style="18" customWidth="1"/>
    <col min="2050" max="2050" width="10.42578125" style="18" customWidth="1"/>
    <col min="2051" max="2051" width="12.5703125" style="18" customWidth="1"/>
    <col min="2052" max="2052" width="12.42578125" style="18" customWidth="1"/>
    <col min="2053" max="2053" width="10.42578125" style="18" customWidth="1"/>
    <col min="2054" max="2054" width="11.42578125" style="18" customWidth="1"/>
    <col min="2055" max="2055" width="16.85546875" style="18" customWidth="1"/>
    <col min="2056" max="2304" width="9.140625" style="18"/>
    <col min="2305" max="2305" width="49.140625" style="18" customWidth="1"/>
    <col min="2306" max="2306" width="10.42578125" style="18" customWidth="1"/>
    <col min="2307" max="2307" width="12.5703125" style="18" customWidth="1"/>
    <col min="2308" max="2308" width="12.42578125" style="18" customWidth="1"/>
    <col min="2309" max="2309" width="10.42578125" style="18" customWidth="1"/>
    <col min="2310" max="2310" width="11.42578125" style="18" customWidth="1"/>
    <col min="2311" max="2311" width="16.85546875" style="18" customWidth="1"/>
    <col min="2312" max="2560" width="9.140625" style="18"/>
    <col min="2561" max="2561" width="49.140625" style="18" customWidth="1"/>
    <col min="2562" max="2562" width="10.42578125" style="18" customWidth="1"/>
    <col min="2563" max="2563" width="12.5703125" style="18" customWidth="1"/>
    <col min="2564" max="2564" width="12.42578125" style="18" customWidth="1"/>
    <col min="2565" max="2565" width="10.42578125" style="18" customWidth="1"/>
    <col min="2566" max="2566" width="11.42578125" style="18" customWidth="1"/>
    <col min="2567" max="2567" width="16.85546875" style="18" customWidth="1"/>
    <col min="2568" max="2816" width="9.140625" style="18"/>
    <col min="2817" max="2817" width="49.140625" style="18" customWidth="1"/>
    <col min="2818" max="2818" width="10.42578125" style="18" customWidth="1"/>
    <col min="2819" max="2819" width="12.5703125" style="18" customWidth="1"/>
    <col min="2820" max="2820" width="12.42578125" style="18" customWidth="1"/>
    <col min="2821" max="2821" width="10.42578125" style="18" customWidth="1"/>
    <col min="2822" max="2822" width="11.42578125" style="18" customWidth="1"/>
    <col min="2823" max="2823" width="16.85546875" style="18" customWidth="1"/>
    <col min="2824" max="3072" width="9.140625" style="18"/>
    <col min="3073" max="3073" width="49.140625" style="18" customWidth="1"/>
    <col min="3074" max="3074" width="10.42578125" style="18" customWidth="1"/>
    <col min="3075" max="3075" width="12.5703125" style="18" customWidth="1"/>
    <col min="3076" max="3076" width="12.42578125" style="18" customWidth="1"/>
    <col min="3077" max="3077" width="10.42578125" style="18" customWidth="1"/>
    <col min="3078" max="3078" width="11.42578125" style="18" customWidth="1"/>
    <col min="3079" max="3079" width="16.85546875" style="18" customWidth="1"/>
    <col min="3080" max="3328" width="9.140625" style="18"/>
    <col min="3329" max="3329" width="49.140625" style="18" customWidth="1"/>
    <col min="3330" max="3330" width="10.42578125" style="18" customWidth="1"/>
    <col min="3331" max="3331" width="12.5703125" style="18" customWidth="1"/>
    <col min="3332" max="3332" width="12.42578125" style="18" customWidth="1"/>
    <col min="3333" max="3333" width="10.42578125" style="18" customWidth="1"/>
    <col min="3334" max="3334" width="11.42578125" style="18" customWidth="1"/>
    <col min="3335" max="3335" width="16.85546875" style="18" customWidth="1"/>
    <col min="3336" max="3584" width="9.140625" style="18"/>
    <col min="3585" max="3585" width="49.140625" style="18" customWidth="1"/>
    <col min="3586" max="3586" width="10.42578125" style="18" customWidth="1"/>
    <col min="3587" max="3587" width="12.5703125" style="18" customWidth="1"/>
    <col min="3588" max="3588" width="12.42578125" style="18" customWidth="1"/>
    <col min="3589" max="3589" width="10.42578125" style="18" customWidth="1"/>
    <col min="3590" max="3590" width="11.42578125" style="18" customWidth="1"/>
    <col min="3591" max="3591" width="16.85546875" style="18" customWidth="1"/>
    <col min="3592" max="3840" width="9.140625" style="18"/>
    <col min="3841" max="3841" width="49.140625" style="18" customWidth="1"/>
    <col min="3842" max="3842" width="10.42578125" style="18" customWidth="1"/>
    <col min="3843" max="3843" width="12.5703125" style="18" customWidth="1"/>
    <col min="3844" max="3844" width="12.42578125" style="18" customWidth="1"/>
    <col min="3845" max="3845" width="10.42578125" style="18" customWidth="1"/>
    <col min="3846" max="3846" width="11.42578125" style="18" customWidth="1"/>
    <col min="3847" max="3847" width="16.85546875" style="18" customWidth="1"/>
    <col min="3848" max="4096" width="9.140625" style="18"/>
    <col min="4097" max="4097" width="49.140625" style="18" customWidth="1"/>
    <col min="4098" max="4098" width="10.42578125" style="18" customWidth="1"/>
    <col min="4099" max="4099" width="12.5703125" style="18" customWidth="1"/>
    <col min="4100" max="4100" width="12.42578125" style="18" customWidth="1"/>
    <col min="4101" max="4101" width="10.42578125" style="18" customWidth="1"/>
    <col min="4102" max="4102" width="11.42578125" style="18" customWidth="1"/>
    <col min="4103" max="4103" width="16.85546875" style="18" customWidth="1"/>
    <col min="4104" max="4352" width="9.140625" style="18"/>
    <col min="4353" max="4353" width="49.140625" style="18" customWidth="1"/>
    <col min="4354" max="4354" width="10.42578125" style="18" customWidth="1"/>
    <col min="4355" max="4355" width="12.5703125" style="18" customWidth="1"/>
    <col min="4356" max="4356" width="12.42578125" style="18" customWidth="1"/>
    <col min="4357" max="4357" width="10.42578125" style="18" customWidth="1"/>
    <col min="4358" max="4358" width="11.42578125" style="18" customWidth="1"/>
    <col min="4359" max="4359" width="16.85546875" style="18" customWidth="1"/>
    <col min="4360" max="4608" width="9.140625" style="18"/>
    <col min="4609" max="4609" width="49.140625" style="18" customWidth="1"/>
    <col min="4610" max="4610" width="10.42578125" style="18" customWidth="1"/>
    <col min="4611" max="4611" width="12.5703125" style="18" customWidth="1"/>
    <col min="4612" max="4612" width="12.42578125" style="18" customWidth="1"/>
    <col min="4613" max="4613" width="10.42578125" style="18" customWidth="1"/>
    <col min="4614" max="4614" width="11.42578125" style="18" customWidth="1"/>
    <col min="4615" max="4615" width="16.85546875" style="18" customWidth="1"/>
    <col min="4616" max="4864" width="9.140625" style="18"/>
    <col min="4865" max="4865" width="49.140625" style="18" customWidth="1"/>
    <col min="4866" max="4866" width="10.42578125" style="18" customWidth="1"/>
    <col min="4867" max="4867" width="12.5703125" style="18" customWidth="1"/>
    <col min="4868" max="4868" width="12.42578125" style="18" customWidth="1"/>
    <col min="4869" max="4869" width="10.42578125" style="18" customWidth="1"/>
    <col min="4870" max="4870" width="11.42578125" style="18" customWidth="1"/>
    <col min="4871" max="4871" width="16.85546875" style="18" customWidth="1"/>
    <col min="4872" max="5120" width="9.140625" style="18"/>
    <col min="5121" max="5121" width="49.140625" style="18" customWidth="1"/>
    <col min="5122" max="5122" width="10.42578125" style="18" customWidth="1"/>
    <col min="5123" max="5123" width="12.5703125" style="18" customWidth="1"/>
    <col min="5124" max="5124" width="12.42578125" style="18" customWidth="1"/>
    <col min="5125" max="5125" width="10.42578125" style="18" customWidth="1"/>
    <col min="5126" max="5126" width="11.42578125" style="18" customWidth="1"/>
    <col min="5127" max="5127" width="16.85546875" style="18" customWidth="1"/>
    <col min="5128" max="5376" width="9.140625" style="18"/>
    <col min="5377" max="5377" width="49.140625" style="18" customWidth="1"/>
    <col min="5378" max="5378" width="10.42578125" style="18" customWidth="1"/>
    <col min="5379" max="5379" width="12.5703125" style="18" customWidth="1"/>
    <col min="5380" max="5380" width="12.42578125" style="18" customWidth="1"/>
    <col min="5381" max="5381" width="10.42578125" style="18" customWidth="1"/>
    <col min="5382" max="5382" width="11.42578125" style="18" customWidth="1"/>
    <col min="5383" max="5383" width="16.85546875" style="18" customWidth="1"/>
    <col min="5384" max="5632" width="9.140625" style="18"/>
    <col min="5633" max="5633" width="49.140625" style="18" customWidth="1"/>
    <col min="5634" max="5634" width="10.42578125" style="18" customWidth="1"/>
    <col min="5635" max="5635" width="12.5703125" style="18" customWidth="1"/>
    <col min="5636" max="5636" width="12.42578125" style="18" customWidth="1"/>
    <col min="5637" max="5637" width="10.42578125" style="18" customWidth="1"/>
    <col min="5638" max="5638" width="11.42578125" style="18" customWidth="1"/>
    <col min="5639" max="5639" width="16.85546875" style="18" customWidth="1"/>
    <col min="5640" max="5888" width="9.140625" style="18"/>
    <col min="5889" max="5889" width="49.140625" style="18" customWidth="1"/>
    <col min="5890" max="5890" width="10.42578125" style="18" customWidth="1"/>
    <col min="5891" max="5891" width="12.5703125" style="18" customWidth="1"/>
    <col min="5892" max="5892" width="12.42578125" style="18" customWidth="1"/>
    <col min="5893" max="5893" width="10.42578125" style="18" customWidth="1"/>
    <col min="5894" max="5894" width="11.42578125" style="18" customWidth="1"/>
    <col min="5895" max="5895" width="16.85546875" style="18" customWidth="1"/>
    <col min="5896" max="6144" width="9.140625" style="18"/>
    <col min="6145" max="6145" width="49.140625" style="18" customWidth="1"/>
    <col min="6146" max="6146" width="10.42578125" style="18" customWidth="1"/>
    <col min="6147" max="6147" width="12.5703125" style="18" customWidth="1"/>
    <col min="6148" max="6148" width="12.42578125" style="18" customWidth="1"/>
    <col min="6149" max="6149" width="10.42578125" style="18" customWidth="1"/>
    <col min="6150" max="6150" width="11.42578125" style="18" customWidth="1"/>
    <col min="6151" max="6151" width="16.85546875" style="18" customWidth="1"/>
    <col min="6152" max="6400" width="9.140625" style="18"/>
    <col min="6401" max="6401" width="49.140625" style="18" customWidth="1"/>
    <col min="6402" max="6402" width="10.42578125" style="18" customWidth="1"/>
    <col min="6403" max="6403" width="12.5703125" style="18" customWidth="1"/>
    <col min="6404" max="6404" width="12.42578125" style="18" customWidth="1"/>
    <col min="6405" max="6405" width="10.42578125" style="18" customWidth="1"/>
    <col min="6406" max="6406" width="11.42578125" style="18" customWidth="1"/>
    <col min="6407" max="6407" width="16.85546875" style="18" customWidth="1"/>
    <col min="6408" max="6656" width="9.140625" style="18"/>
    <col min="6657" max="6657" width="49.140625" style="18" customWidth="1"/>
    <col min="6658" max="6658" width="10.42578125" style="18" customWidth="1"/>
    <col min="6659" max="6659" width="12.5703125" style="18" customWidth="1"/>
    <col min="6660" max="6660" width="12.42578125" style="18" customWidth="1"/>
    <col min="6661" max="6661" width="10.42578125" style="18" customWidth="1"/>
    <col min="6662" max="6662" width="11.42578125" style="18" customWidth="1"/>
    <col min="6663" max="6663" width="16.85546875" style="18" customWidth="1"/>
    <col min="6664" max="6912" width="9.140625" style="18"/>
    <col min="6913" max="6913" width="49.140625" style="18" customWidth="1"/>
    <col min="6914" max="6914" width="10.42578125" style="18" customWidth="1"/>
    <col min="6915" max="6915" width="12.5703125" style="18" customWidth="1"/>
    <col min="6916" max="6916" width="12.42578125" style="18" customWidth="1"/>
    <col min="6917" max="6917" width="10.42578125" style="18" customWidth="1"/>
    <col min="6918" max="6918" width="11.42578125" style="18" customWidth="1"/>
    <col min="6919" max="6919" width="16.85546875" style="18" customWidth="1"/>
    <col min="6920" max="7168" width="9.140625" style="18"/>
    <col min="7169" max="7169" width="49.140625" style="18" customWidth="1"/>
    <col min="7170" max="7170" width="10.42578125" style="18" customWidth="1"/>
    <col min="7171" max="7171" width="12.5703125" style="18" customWidth="1"/>
    <col min="7172" max="7172" width="12.42578125" style="18" customWidth="1"/>
    <col min="7173" max="7173" width="10.42578125" style="18" customWidth="1"/>
    <col min="7174" max="7174" width="11.42578125" style="18" customWidth="1"/>
    <col min="7175" max="7175" width="16.85546875" style="18" customWidth="1"/>
    <col min="7176" max="7424" width="9.140625" style="18"/>
    <col min="7425" max="7425" width="49.140625" style="18" customWidth="1"/>
    <col min="7426" max="7426" width="10.42578125" style="18" customWidth="1"/>
    <col min="7427" max="7427" width="12.5703125" style="18" customWidth="1"/>
    <col min="7428" max="7428" width="12.42578125" style="18" customWidth="1"/>
    <col min="7429" max="7429" width="10.42578125" style="18" customWidth="1"/>
    <col min="7430" max="7430" width="11.42578125" style="18" customWidth="1"/>
    <col min="7431" max="7431" width="16.85546875" style="18" customWidth="1"/>
    <col min="7432" max="7680" width="9.140625" style="18"/>
    <col min="7681" max="7681" width="49.140625" style="18" customWidth="1"/>
    <col min="7682" max="7682" width="10.42578125" style="18" customWidth="1"/>
    <col min="7683" max="7683" width="12.5703125" style="18" customWidth="1"/>
    <col min="7684" max="7684" width="12.42578125" style="18" customWidth="1"/>
    <col min="7685" max="7685" width="10.42578125" style="18" customWidth="1"/>
    <col min="7686" max="7686" width="11.42578125" style="18" customWidth="1"/>
    <col min="7687" max="7687" width="16.85546875" style="18" customWidth="1"/>
    <col min="7688" max="7936" width="9.140625" style="18"/>
    <col min="7937" max="7937" width="49.140625" style="18" customWidth="1"/>
    <col min="7938" max="7938" width="10.42578125" style="18" customWidth="1"/>
    <col min="7939" max="7939" width="12.5703125" style="18" customWidth="1"/>
    <col min="7940" max="7940" width="12.42578125" style="18" customWidth="1"/>
    <col min="7941" max="7941" width="10.42578125" style="18" customWidth="1"/>
    <col min="7942" max="7942" width="11.42578125" style="18" customWidth="1"/>
    <col min="7943" max="7943" width="16.85546875" style="18" customWidth="1"/>
    <col min="7944" max="8192" width="9.140625" style="18"/>
    <col min="8193" max="8193" width="49.140625" style="18" customWidth="1"/>
    <col min="8194" max="8194" width="10.42578125" style="18" customWidth="1"/>
    <col min="8195" max="8195" width="12.5703125" style="18" customWidth="1"/>
    <col min="8196" max="8196" width="12.42578125" style="18" customWidth="1"/>
    <col min="8197" max="8197" width="10.42578125" style="18" customWidth="1"/>
    <col min="8198" max="8198" width="11.42578125" style="18" customWidth="1"/>
    <col min="8199" max="8199" width="16.85546875" style="18" customWidth="1"/>
    <col min="8200" max="8448" width="9.140625" style="18"/>
    <col min="8449" max="8449" width="49.140625" style="18" customWidth="1"/>
    <col min="8450" max="8450" width="10.42578125" style="18" customWidth="1"/>
    <col min="8451" max="8451" width="12.5703125" style="18" customWidth="1"/>
    <col min="8452" max="8452" width="12.42578125" style="18" customWidth="1"/>
    <col min="8453" max="8453" width="10.42578125" style="18" customWidth="1"/>
    <col min="8454" max="8454" width="11.42578125" style="18" customWidth="1"/>
    <col min="8455" max="8455" width="16.85546875" style="18" customWidth="1"/>
    <col min="8456" max="8704" width="9.140625" style="18"/>
    <col min="8705" max="8705" width="49.140625" style="18" customWidth="1"/>
    <col min="8706" max="8706" width="10.42578125" style="18" customWidth="1"/>
    <col min="8707" max="8707" width="12.5703125" style="18" customWidth="1"/>
    <col min="8708" max="8708" width="12.42578125" style="18" customWidth="1"/>
    <col min="8709" max="8709" width="10.42578125" style="18" customWidth="1"/>
    <col min="8710" max="8710" width="11.42578125" style="18" customWidth="1"/>
    <col min="8711" max="8711" width="16.85546875" style="18" customWidth="1"/>
    <col min="8712" max="8960" width="9.140625" style="18"/>
    <col min="8961" max="8961" width="49.140625" style="18" customWidth="1"/>
    <col min="8962" max="8962" width="10.42578125" style="18" customWidth="1"/>
    <col min="8963" max="8963" width="12.5703125" style="18" customWidth="1"/>
    <col min="8964" max="8964" width="12.42578125" style="18" customWidth="1"/>
    <col min="8965" max="8965" width="10.42578125" style="18" customWidth="1"/>
    <col min="8966" max="8966" width="11.42578125" style="18" customWidth="1"/>
    <col min="8967" max="8967" width="16.85546875" style="18" customWidth="1"/>
    <col min="8968" max="9216" width="9.140625" style="18"/>
    <col min="9217" max="9217" width="49.140625" style="18" customWidth="1"/>
    <col min="9218" max="9218" width="10.42578125" style="18" customWidth="1"/>
    <col min="9219" max="9219" width="12.5703125" style="18" customWidth="1"/>
    <col min="9220" max="9220" width="12.42578125" style="18" customWidth="1"/>
    <col min="9221" max="9221" width="10.42578125" style="18" customWidth="1"/>
    <col min="9222" max="9222" width="11.42578125" style="18" customWidth="1"/>
    <col min="9223" max="9223" width="16.85546875" style="18" customWidth="1"/>
    <col min="9224" max="9472" width="9.140625" style="18"/>
    <col min="9473" max="9473" width="49.140625" style="18" customWidth="1"/>
    <col min="9474" max="9474" width="10.42578125" style="18" customWidth="1"/>
    <col min="9475" max="9475" width="12.5703125" style="18" customWidth="1"/>
    <col min="9476" max="9476" width="12.42578125" style="18" customWidth="1"/>
    <col min="9477" max="9477" width="10.42578125" style="18" customWidth="1"/>
    <col min="9478" max="9478" width="11.42578125" style="18" customWidth="1"/>
    <col min="9479" max="9479" width="16.85546875" style="18" customWidth="1"/>
    <col min="9480" max="9728" width="9.140625" style="18"/>
    <col min="9729" max="9729" width="49.140625" style="18" customWidth="1"/>
    <col min="9730" max="9730" width="10.42578125" style="18" customWidth="1"/>
    <col min="9731" max="9731" width="12.5703125" style="18" customWidth="1"/>
    <col min="9732" max="9732" width="12.42578125" style="18" customWidth="1"/>
    <col min="9733" max="9733" width="10.42578125" style="18" customWidth="1"/>
    <col min="9734" max="9734" width="11.42578125" style="18" customWidth="1"/>
    <col min="9735" max="9735" width="16.85546875" style="18" customWidth="1"/>
    <col min="9736" max="9984" width="9.140625" style="18"/>
    <col min="9985" max="9985" width="49.140625" style="18" customWidth="1"/>
    <col min="9986" max="9986" width="10.42578125" style="18" customWidth="1"/>
    <col min="9987" max="9987" width="12.5703125" style="18" customWidth="1"/>
    <col min="9988" max="9988" width="12.42578125" style="18" customWidth="1"/>
    <col min="9989" max="9989" width="10.42578125" style="18" customWidth="1"/>
    <col min="9990" max="9990" width="11.42578125" style="18" customWidth="1"/>
    <col min="9991" max="9991" width="16.85546875" style="18" customWidth="1"/>
    <col min="9992" max="10240" width="9.140625" style="18"/>
    <col min="10241" max="10241" width="49.140625" style="18" customWidth="1"/>
    <col min="10242" max="10242" width="10.42578125" style="18" customWidth="1"/>
    <col min="10243" max="10243" width="12.5703125" style="18" customWidth="1"/>
    <col min="10244" max="10244" width="12.42578125" style="18" customWidth="1"/>
    <col min="10245" max="10245" width="10.42578125" style="18" customWidth="1"/>
    <col min="10246" max="10246" width="11.42578125" style="18" customWidth="1"/>
    <col min="10247" max="10247" width="16.85546875" style="18" customWidth="1"/>
    <col min="10248" max="10496" width="9.140625" style="18"/>
    <col min="10497" max="10497" width="49.140625" style="18" customWidth="1"/>
    <col min="10498" max="10498" width="10.42578125" style="18" customWidth="1"/>
    <col min="10499" max="10499" width="12.5703125" style="18" customWidth="1"/>
    <col min="10500" max="10500" width="12.42578125" style="18" customWidth="1"/>
    <col min="10501" max="10501" width="10.42578125" style="18" customWidth="1"/>
    <col min="10502" max="10502" width="11.42578125" style="18" customWidth="1"/>
    <col min="10503" max="10503" width="16.85546875" style="18" customWidth="1"/>
    <col min="10504" max="10752" width="9.140625" style="18"/>
    <col min="10753" max="10753" width="49.140625" style="18" customWidth="1"/>
    <col min="10754" max="10754" width="10.42578125" style="18" customWidth="1"/>
    <col min="10755" max="10755" width="12.5703125" style="18" customWidth="1"/>
    <col min="10756" max="10756" width="12.42578125" style="18" customWidth="1"/>
    <col min="10757" max="10757" width="10.42578125" style="18" customWidth="1"/>
    <col min="10758" max="10758" width="11.42578125" style="18" customWidth="1"/>
    <col min="10759" max="10759" width="16.85546875" style="18" customWidth="1"/>
    <col min="10760" max="11008" width="9.140625" style="18"/>
    <col min="11009" max="11009" width="49.140625" style="18" customWidth="1"/>
    <col min="11010" max="11010" width="10.42578125" style="18" customWidth="1"/>
    <col min="11011" max="11011" width="12.5703125" style="18" customWidth="1"/>
    <col min="11012" max="11012" width="12.42578125" style="18" customWidth="1"/>
    <col min="11013" max="11013" width="10.42578125" style="18" customWidth="1"/>
    <col min="11014" max="11014" width="11.42578125" style="18" customWidth="1"/>
    <col min="11015" max="11015" width="16.85546875" style="18" customWidth="1"/>
    <col min="11016" max="11264" width="9.140625" style="18"/>
    <col min="11265" max="11265" width="49.140625" style="18" customWidth="1"/>
    <col min="11266" max="11266" width="10.42578125" style="18" customWidth="1"/>
    <col min="11267" max="11267" width="12.5703125" style="18" customWidth="1"/>
    <col min="11268" max="11268" width="12.42578125" style="18" customWidth="1"/>
    <col min="11269" max="11269" width="10.42578125" style="18" customWidth="1"/>
    <col min="11270" max="11270" width="11.42578125" style="18" customWidth="1"/>
    <col min="11271" max="11271" width="16.85546875" style="18" customWidth="1"/>
    <col min="11272" max="11520" width="9.140625" style="18"/>
    <col min="11521" max="11521" width="49.140625" style="18" customWidth="1"/>
    <col min="11522" max="11522" width="10.42578125" style="18" customWidth="1"/>
    <col min="11523" max="11523" width="12.5703125" style="18" customWidth="1"/>
    <col min="11524" max="11524" width="12.42578125" style="18" customWidth="1"/>
    <col min="11525" max="11525" width="10.42578125" style="18" customWidth="1"/>
    <col min="11526" max="11526" width="11.42578125" style="18" customWidth="1"/>
    <col min="11527" max="11527" width="16.85546875" style="18" customWidth="1"/>
    <col min="11528" max="11776" width="9.140625" style="18"/>
    <col min="11777" max="11777" width="49.140625" style="18" customWidth="1"/>
    <col min="11778" max="11778" width="10.42578125" style="18" customWidth="1"/>
    <col min="11779" max="11779" width="12.5703125" style="18" customWidth="1"/>
    <col min="11780" max="11780" width="12.42578125" style="18" customWidth="1"/>
    <col min="11781" max="11781" width="10.42578125" style="18" customWidth="1"/>
    <col min="11782" max="11782" width="11.42578125" style="18" customWidth="1"/>
    <col min="11783" max="11783" width="16.85546875" style="18" customWidth="1"/>
    <col min="11784" max="12032" width="9.140625" style="18"/>
    <col min="12033" max="12033" width="49.140625" style="18" customWidth="1"/>
    <col min="12034" max="12034" width="10.42578125" style="18" customWidth="1"/>
    <col min="12035" max="12035" width="12.5703125" style="18" customWidth="1"/>
    <col min="12036" max="12036" width="12.42578125" style="18" customWidth="1"/>
    <col min="12037" max="12037" width="10.42578125" style="18" customWidth="1"/>
    <col min="12038" max="12038" width="11.42578125" style="18" customWidth="1"/>
    <col min="12039" max="12039" width="16.85546875" style="18" customWidth="1"/>
    <col min="12040" max="12288" width="9.140625" style="18"/>
    <col min="12289" max="12289" width="49.140625" style="18" customWidth="1"/>
    <col min="12290" max="12290" width="10.42578125" style="18" customWidth="1"/>
    <col min="12291" max="12291" width="12.5703125" style="18" customWidth="1"/>
    <col min="12292" max="12292" width="12.42578125" style="18" customWidth="1"/>
    <col min="12293" max="12293" width="10.42578125" style="18" customWidth="1"/>
    <col min="12294" max="12294" width="11.42578125" style="18" customWidth="1"/>
    <col min="12295" max="12295" width="16.85546875" style="18" customWidth="1"/>
    <col min="12296" max="12544" width="9.140625" style="18"/>
    <col min="12545" max="12545" width="49.140625" style="18" customWidth="1"/>
    <col min="12546" max="12546" width="10.42578125" style="18" customWidth="1"/>
    <col min="12547" max="12547" width="12.5703125" style="18" customWidth="1"/>
    <col min="12548" max="12548" width="12.42578125" style="18" customWidth="1"/>
    <col min="12549" max="12549" width="10.42578125" style="18" customWidth="1"/>
    <col min="12550" max="12550" width="11.42578125" style="18" customWidth="1"/>
    <col min="12551" max="12551" width="16.85546875" style="18" customWidth="1"/>
    <col min="12552" max="12800" width="9.140625" style="18"/>
    <col min="12801" max="12801" width="49.140625" style="18" customWidth="1"/>
    <col min="12802" max="12802" width="10.42578125" style="18" customWidth="1"/>
    <col min="12803" max="12803" width="12.5703125" style="18" customWidth="1"/>
    <col min="12804" max="12804" width="12.42578125" style="18" customWidth="1"/>
    <col min="12805" max="12805" width="10.42578125" style="18" customWidth="1"/>
    <col min="12806" max="12806" width="11.42578125" style="18" customWidth="1"/>
    <col min="12807" max="12807" width="16.85546875" style="18" customWidth="1"/>
    <col min="12808" max="13056" width="9.140625" style="18"/>
    <col min="13057" max="13057" width="49.140625" style="18" customWidth="1"/>
    <col min="13058" max="13058" width="10.42578125" style="18" customWidth="1"/>
    <col min="13059" max="13059" width="12.5703125" style="18" customWidth="1"/>
    <col min="13060" max="13060" width="12.42578125" style="18" customWidth="1"/>
    <col min="13061" max="13061" width="10.42578125" style="18" customWidth="1"/>
    <col min="13062" max="13062" width="11.42578125" style="18" customWidth="1"/>
    <col min="13063" max="13063" width="16.85546875" style="18" customWidth="1"/>
    <col min="13064" max="13312" width="9.140625" style="18"/>
    <col min="13313" max="13313" width="49.140625" style="18" customWidth="1"/>
    <col min="13314" max="13314" width="10.42578125" style="18" customWidth="1"/>
    <col min="13315" max="13315" width="12.5703125" style="18" customWidth="1"/>
    <col min="13316" max="13316" width="12.42578125" style="18" customWidth="1"/>
    <col min="13317" max="13317" width="10.42578125" style="18" customWidth="1"/>
    <col min="13318" max="13318" width="11.42578125" style="18" customWidth="1"/>
    <col min="13319" max="13319" width="16.85546875" style="18" customWidth="1"/>
    <col min="13320" max="13568" width="9.140625" style="18"/>
    <col min="13569" max="13569" width="49.140625" style="18" customWidth="1"/>
    <col min="13570" max="13570" width="10.42578125" style="18" customWidth="1"/>
    <col min="13571" max="13571" width="12.5703125" style="18" customWidth="1"/>
    <col min="13572" max="13572" width="12.42578125" style="18" customWidth="1"/>
    <col min="13573" max="13573" width="10.42578125" style="18" customWidth="1"/>
    <col min="13574" max="13574" width="11.42578125" style="18" customWidth="1"/>
    <col min="13575" max="13575" width="16.85546875" style="18" customWidth="1"/>
    <col min="13576" max="13824" width="9.140625" style="18"/>
    <col min="13825" max="13825" width="49.140625" style="18" customWidth="1"/>
    <col min="13826" max="13826" width="10.42578125" style="18" customWidth="1"/>
    <col min="13827" max="13827" width="12.5703125" style="18" customWidth="1"/>
    <col min="13828" max="13828" width="12.42578125" style="18" customWidth="1"/>
    <col min="13829" max="13829" width="10.42578125" style="18" customWidth="1"/>
    <col min="13830" max="13830" width="11.42578125" style="18" customWidth="1"/>
    <col min="13831" max="13831" width="16.85546875" style="18" customWidth="1"/>
    <col min="13832" max="14080" width="9.140625" style="18"/>
    <col min="14081" max="14081" width="49.140625" style="18" customWidth="1"/>
    <col min="14082" max="14082" width="10.42578125" style="18" customWidth="1"/>
    <col min="14083" max="14083" width="12.5703125" style="18" customWidth="1"/>
    <col min="14084" max="14084" width="12.42578125" style="18" customWidth="1"/>
    <col min="14085" max="14085" width="10.42578125" style="18" customWidth="1"/>
    <col min="14086" max="14086" width="11.42578125" style="18" customWidth="1"/>
    <col min="14087" max="14087" width="16.85546875" style="18" customWidth="1"/>
    <col min="14088" max="14336" width="9.140625" style="18"/>
    <col min="14337" max="14337" width="49.140625" style="18" customWidth="1"/>
    <col min="14338" max="14338" width="10.42578125" style="18" customWidth="1"/>
    <col min="14339" max="14339" width="12.5703125" style="18" customWidth="1"/>
    <col min="14340" max="14340" width="12.42578125" style="18" customWidth="1"/>
    <col min="14341" max="14341" width="10.42578125" style="18" customWidth="1"/>
    <col min="14342" max="14342" width="11.42578125" style="18" customWidth="1"/>
    <col min="14343" max="14343" width="16.85546875" style="18" customWidth="1"/>
    <col min="14344" max="14592" width="9.140625" style="18"/>
    <col min="14593" max="14593" width="49.140625" style="18" customWidth="1"/>
    <col min="14594" max="14594" width="10.42578125" style="18" customWidth="1"/>
    <col min="14595" max="14595" width="12.5703125" style="18" customWidth="1"/>
    <col min="14596" max="14596" width="12.42578125" style="18" customWidth="1"/>
    <col min="14597" max="14597" width="10.42578125" style="18" customWidth="1"/>
    <col min="14598" max="14598" width="11.42578125" style="18" customWidth="1"/>
    <col min="14599" max="14599" width="16.85546875" style="18" customWidth="1"/>
    <col min="14600" max="14848" width="9.140625" style="18"/>
    <col min="14849" max="14849" width="49.140625" style="18" customWidth="1"/>
    <col min="14850" max="14850" width="10.42578125" style="18" customWidth="1"/>
    <col min="14851" max="14851" width="12.5703125" style="18" customWidth="1"/>
    <col min="14852" max="14852" width="12.42578125" style="18" customWidth="1"/>
    <col min="14853" max="14853" width="10.42578125" style="18" customWidth="1"/>
    <col min="14854" max="14854" width="11.42578125" style="18" customWidth="1"/>
    <col min="14855" max="14855" width="16.85546875" style="18" customWidth="1"/>
    <col min="14856" max="15104" width="9.140625" style="18"/>
    <col min="15105" max="15105" width="49.140625" style="18" customWidth="1"/>
    <col min="15106" max="15106" width="10.42578125" style="18" customWidth="1"/>
    <col min="15107" max="15107" width="12.5703125" style="18" customWidth="1"/>
    <col min="15108" max="15108" width="12.42578125" style="18" customWidth="1"/>
    <col min="15109" max="15109" width="10.42578125" style="18" customWidth="1"/>
    <col min="15110" max="15110" width="11.42578125" style="18" customWidth="1"/>
    <col min="15111" max="15111" width="16.85546875" style="18" customWidth="1"/>
    <col min="15112" max="15360" width="9.140625" style="18"/>
    <col min="15361" max="15361" width="49.140625" style="18" customWidth="1"/>
    <col min="15362" max="15362" width="10.42578125" style="18" customWidth="1"/>
    <col min="15363" max="15363" width="12.5703125" style="18" customWidth="1"/>
    <col min="15364" max="15364" width="12.42578125" style="18" customWidth="1"/>
    <col min="15365" max="15365" width="10.42578125" style="18" customWidth="1"/>
    <col min="15366" max="15366" width="11.42578125" style="18" customWidth="1"/>
    <col min="15367" max="15367" width="16.85546875" style="18" customWidth="1"/>
    <col min="15368" max="15616" width="9.140625" style="18"/>
    <col min="15617" max="15617" width="49.140625" style="18" customWidth="1"/>
    <col min="15618" max="15618" width="10.42578125" style="18" customWidth="1"/>
    <col min="15619" max="15619" width="12.5703125" style="18" customWidth="1"/>
    <col min="15620" max="15620" width="12.42578125" style="18" customWidth="1"/>
    <col min="15621" max="15621" width="10.42578125" style="18" customWidth="1"/>
    <col min="15622" max="15622" width="11.42578125" style="18" customWidth="1"/>
    <col min="15623" max="15623" width="16.85546875" style="18" customWidth="1"/>
    <col min="15624" max="15872" width="9.140625" style="18"/>
    <col min="15873" max="15873" width="49.140625" style="18" customWidth="1"/>
    <col min="15874" max="15874" width="10.42578125" style="18" customWidth="1"/>
    <col min="15875" max="15875" width="12.5703125" style="18" customWidth="1"/>
    <col min="15876" max="15876" width="12.42578125" style="18" customWidth="1"/>
    <col min="15877" max="15877" width="10.42578125" style="18" customWidth="1"/>
    <col min="15878" max="15878" width="11.42578125" style="18" customWidth="1"/>
    <col min="15879" max="15879" width="16.85546875" style="18" customWidth="1"/>
    <col min="15880" max="16128" width="9.140625" style="18"/>
    <col min="16129" max="16129" width="49.140625" style="18" customWidth="1"/>
    <col min="16130" max="16130" width="10.42578125" style="18" customWidth="1"/>
    <col min="16131" max="16131" width="12.5703125" style="18" customWidth="1"/>
    <col min="16132" max="16132" width="12.42578125" style="18" customWidth="1"/>
    <col min="16133" max="16133" width="10.42578125" style="18" customWidth="1"/>
    <col min="16134" max="16134" width="11.42578125" style="18" customWidth="1"/>
    <col min="16135" max="16135" width="16.85546875" style="18" customWidth="1"/>
    <col min="16136" max="16384" width="9.140625" style="18"/>
  </cols>
  <sheetData>
    <row r="1" spans="1:8" s="17" customFormat="1" ht="29.25" customHeight="1" thickBot="1" x14ac:dyDescent="0.35">
      <c r="A1" s="354" t="s">
        <v>178</v>
      </c>
      <c r="B1" s="354"/>
      <c r="C1" s="354"/>
      <c r="D1" s="354"/>
      <c r="E1" s="354"/>
      <c r="F1" s="354"/>
      <c r="G1" s="354"/>
      <c r="H1" s="354"/>
    </row>
    <row r="2" spans="1:8" s="162" customFormat="1" ht="42" customHeight="1" thickBot="1" x14ac:dyDescent="0.25">
      <c r="A2" s="158" t="s">
        <v>188</v>
      </c>
      <c r="B2" s="159" t="s">
        <v>44</v>
      </c>
      <c r="C2" s="160" t="s">
        <v>45</v>
      </c>
      <c r="D2" s="160" t="s">
        <v>40</v>
      </c>
      <c r="E2" s="160" t="s">
        <v>65</v>
      </c>
      <c r="F2" s="160" t="s">
        <v>66</v>
      </c>
      <c r="G2" s="160" t="s">
        <v>165</v>
      </c>
      <c r="H2" s="161" t="s">
        <v>39</v>
      </c>
    </row>
    <row r="3" spans="1:8" x14ac:dyDescent="0.2">
      <c r="A3" s="167" t="s">
        <v>217</v>
      </c>
      <c r="B3" s="168">
        <v>0.23225818839937246</v>
      </c>
      <c r="C3" s="169">
        <v>0.2353679315668131</v>
      </c>
      <c r="D3" s="169">
        <v>1.5922020577536746E-2</v>
      </c>
      <c r="E3" s="169">
        <v>0</v>
      </c>
      <c r="F3" s="169">
        <v>1.1048800832549915E-2</v>
      </c>
      <c r="G3" s="169">
        <v>1.553264552746243E-3</v>
      </c>
      <c r="H3" s="170">
        <v>0.50384979407098063</v>
      </c>
    </row>
    <row r="4" spans="1:8" x14ac:dyDescent="0.2">
      <c r="A4" s="163" t="s">
        <v>67</v>
      </c>
      <c r="B4" s="164">
        <v>3.6058892679285373E-2</v>
      </c>
      <c r="C4" s="165">
        <v>0.68765381076424914</v>
      </c>
      <c r="D4" s="165">
        <v>1.5542608515864781E-4</v>
      </c>
      <c r="E4" s="165">
        <v>0.12201320528608346</v>
      </c>
      <c r="F4" s="165">
        <v>4.5936468003927776E-2</v>
      </c>
      <c r="G4" s="165">
        <v>3.382441678921589E-2</v>
      </c>
      <c r="H4" s="166">
        <v>7.4357780392079478E-2</v>
      </c>
    </row>
    <row r="5" spans="1:8" x14ac:dyDescent="0.2">
      <c r="A5" s="167" t="s">
        <v>222</v>
      </c>
      <c r="B5" s="168">
        <v>0.40101153055481953</v>
      </c>
      <c r="C5" s="169">
        <v>9.8103449374546625E-2</v>
      </c>
      <c r="D5" s="169">
        <v>0</v>
      </c>
      <c r="E5" s="169">
        <v>0</v>
      </c>
      <c r="F5" s="169">
        <v>0</v>
      </c>
      <c r="G5" s="169">
        <v>0</v>
      </c>
      <c r="H5" s="170">
        <v>0.50088502007063329</v>
      </c>
    </row>
    <row r="6" spans="1:8" x14ac:dyDescent="0.2">
      <c r="A6" s="167" t="s">
        <v>68</v>
      </c>
      <c r="B6" s="168">
        <v>0.69987903218363101</v>
      </c>
      <c r="C6" s="169">
        <v>7.9795392319460132E-2</v>
      </c>
      <c r="D6" s="169">
        <v>6.9217496257921035E-2</v>
      </c>
      <c r="E6" s="169">
        <v>2.6898589468626798E-2</v>
      </c>
      <c r="F6" s="169">
        <v>1.8569492285348297E-2</v>
      </c>
      <c r="G6" s="169">
        <v>4.5493158015588141E-2</v>
      </c>
      <c r="H6" s="170">
        <v>6.0146839469424333E-2</v>
      </c>
    </row>
    <row r="7" spans="1:8" x14ac:dyDescent="0.2">
      <c r="A7" s="167" t="s">
        <v>69</v>
      </c>
      <c r="B7" s="168">
        <v>0.85276148216718417</v>
      </c>
      <c r="C7" s="169">
        <v>1.4895867799893692E-5</v>
      </c>
      <c r="D7" s="169">
        <v>0.10081392480427577</v>
      </c>
      <c r="E7" s="169">
        <v>0</v>
      </c>
      <c r="F7" s="169">
        <v>2.1484275615067552E-3</v>
      </c>
      <c r="G7" s="169">
        <v>2.4204970788682414E-2</v>
      </c>
      <c r="H7" s="170">
        <v>2.0056298810549801E-2</v>
      </c>
    </row>
    <row r="8" spans="1:8" x14ac:dyDescent="0.2">
      <c r="A8" s="167" t="s">
        <v>70</v>
      </c>
      <c r="B8" s="168">
        <v>0.77363531980545408</v>
      </c>
      <c r="C8" s="169">
        <v>2.39021897468728E-3</v>
      </c>
      <c r="D8" s="169">
        <v>0.14241709964553259</v>
      </c>
      <c r="E8" s="169">
        <v>0</v>
      </c>
      <c r="F8" s="169">
        <v>4.3202884564639968E-4</v>
      </c>
      <c r="G8" s="169">
        <v>4.0808555439643132E-3</v>
      </c>
      <c r="H8" s="170">
        <v>7.704447718471337E-2</v>
      </c>
    </row>
    <row r="9" spans="1:8" x14ac:dyDescent="0.2">
      <c r="A9" s="167" t="s">
        <v>71</v>
      </c>
      <c r="B9" s="168">
        <v>0.30805608263620582</v>
      </c>
      <c r="C9" s="169">
        <v>0.53147527168512476</v>
      </c>
      <c r="D9" s="169">
        <v>6.896312446080805E-3</v>
      </c>
      <c r="E9" s="169">
        <v>2.2440374168317925E-2</v>
      </c>
      <c r="F9" s="169">
        <v>0.10975492765652119</v>
      </c>
      <c r="G9" s="169">
        <v>1.7315382576162937E-2</v>
      </c>
      <c r="H9" s="170">
        <v>4.0616488315854127E-3</v>
      </c>
    </row>
    <row r="10" spans="1:8" x14ac:dyDescent="0.2">
      <c r="A10" s="167" t="s">
        <v>72</v>
      </c>
      <c r="B10" s="168">
        <v>0.64735086371555517</v>
      </c>
      <c r="C10" s="169">
        <v>0.15199185232477919</v>
      </c>
      <c r="D10" s="169">
        <v>0</v>
      </c>
      <c r="E10" s="169">
        <v>0</v>
      </c>
      <c r="F10" s="169">
        <v>2.0065728395725603E-2</v>
      </c>
      <c r="G10" s="169">
        <v>0.18059155556153045</v>
      </c>
      <c r="H10" s="170">
        <v>0</v>
      </c>
    </row>
    <row r="11" spans="1:8" x14ac:dyDescent="0.2">
      <c r="A11" s="167" t="s">
        <v>73</v>
      </c>
      <c r="B11" s="168">
        <v>0.97665988165972484</v>
      </c>
      <c r="C11" s="169">
        <v>0</v>
      </c>
      <c r="D11" s="169">
        <v>1.471965862751016E-2</v>
      </c>
      <c r="E11" s="169">
        <v>0</v>
      </c>
      <c r="F11" s="169">
        <v>0</v>
      </c>
      <c r="G11" s="169">
        <v>3.1030508563977084E-3</v>
      </c>
      <c r="H11" s="170">
        <v>5.5174088563625769E-3</v>
      </c>
    </row>
    <row r="12" spans="1:8" x14ac:dyDescent="0.2">
      <c r="A12" s="167" t="s">
        <v>74</v>
      </c>
      <c r="B12" s="168">
        <v>0.24045583427881539</v>
      </c>
      <c r="C12" s="169">
        <v>0.47539173590231876</v>
      </c>
      <c r="D12" s="169">
        <v>0</v>
      </c>
      <c r="E12" s="169">
        <v>5.7639199464689317E-2</v>
      </c>
      <c r="F12" s="169">
        <v>9.7059651893592214E-3</v>
      </c>
      <c r="G12" s="169">
        <v>1.8294433105182099E-3</v>
      </c>
      <c r="H12" s="170">
        <v>0.21497782185428904</v>
      </c>
    </row>
    <row r="13" spans="1:8" x14ac:dyDescent="0.2">
      <c r="A13" s="167" t="s">
        <v>75</v>
      </c>
      <c r="B13" s="168">
        <v>0.97067080786137727</v>
      </c>
      <c r="C13" s="169">
        <v>2.1533293341855061E-5</v>
      </c>
      <c r="D13" s="169">
        <v>1.8741816786868683E-2</v>
      </c>
      <c r="E13" s="169">
        <v>0</v>
      </c>
      <c r="F13" s="169">
        <v>2.4432860335745887E-3</v>
      </c>
      <c r="G13" s="169">
        <v>9.4781765180210361E-4</v>
      </c>
      <c r="H13" s="170">
        <v>7.174738373034421E-3</v>
      </c>
    </row>
    <row r="14" spans="1:8" x14ac:dyDescent="0.2">
      <c r="A14" s="167" t="s">
        <v>76</v>
      </c>
      <c r="B14" s="168">
        <v>0.18973962957323098</v>
      </c>
      <c r="C14" s="169">
        <v>0.79837257683596385</v>
      </c>
      <c r="D14" s="169">
        <v>0</v>
      </c>
      <c r="E14" s="169">
        <v>0</v>
      </c>
      <c r="F14" s="169">
        <v>0</v>
      </c>
      <c r="G14" s="169">
        <v>1.1887793590755931E-2</v>
      </c>
      <c r="H14" s="170">
        <v>0</v>
      </c>
    </row>
    <row r="15" spans="1:8" x14ac:dyDescent="0.2">
      <c r="A15" s="167" t="s">
        <v>77</v>
      </c>
      <c r="B15" s="168">
        <v>1.1547632510367943E-3</v>
      </c>
      <c r="C15" s="169">
        <v>0.96112997066596961</v>
      </c>
      <c r="D15" s="169">
        <v>0</v>
      </c>
      <c r="E15" s="169">
        <v>0</v>
      </c>
      <c r="F15" s="169">
        <v>1.3262698529282836E-2</v>
      </c>
      <c r="G15" s="169">
        <v>2.1503740797722309E-2</v>
      </c>
      <c r="H15" s="170">
        <v>2.9488267559845626E-3</v>
      </c>
    </row>
    <row r="16" spans="1:8" x14ac:dyDescent="0.2">
      <c r="A16" s="167" t="s">
        <v>78</v>
      </c>
      <c r="B16" s="168">
        <v>8.0288329702775274E-2</v>
      </c>
      <c r="C16" s="169">
        <v>0.83936044854377856</v>
      </c>
      <c r="D16" s="169">
        <v>9.9365080043133016E-4</v>
      </c>
      <c r="E16" s="169">
        <v>0</v>
      </c>
      <c r="F16" s="169">
        <v>2.5717071839396505E-2</v>
      </c>
      <c r="G16" s="169">
        <v>1.9297100754120021E-2</v>
      </c>
      <c r="H16" s="170">
        <v>3.4343398359497533E-2</v>
      </c>
    </row>
    <row r="17" spans="1:8" x14ac:dyDescent="0.2">
      <c r="A17" s="167" t="s">
        <v>79</v>
      </c>
      <c r="B17" s="168">
        <v>6.2256251742629776E-2</v>
      </c>
      <c r="C17" s="169">
        <v>0.85733386408526324</v>
      </c>
      <c r="D17" s="169">
        <v>0</v>
      </c>
      <c r="E17" s="169">
        <v>0</v>
      </c>
      <c r="F17" s="169">
        <v>1.241477164396782E-2</v>
      </c>
      <c r="G17" s="169">
        <v>4.2497118454296469E-2</v>
      </c>
      <c r="H17" s="170">
        <v>2.5497994073841675E-2</v>
      </c>
    </row>
    <row r="18" spans="1:8" x14ac:dyDescent="0.2">
      <c r="A18" s="167" t="s">
        <v>80</v>
      </c>
      <c r="B18" s="168">
        <v>1.5053539038057177E-2</v>
      </c>
      <c r="C18" s="169">
        <v>0.84207621848245928</v>
      </c>
      <c r="D18" s="169">
        <v>0</v>
      </c>
      <c r="E18" s="169">
        <v>0</v>
      </c>
      <c r="F18" s="169">
        <v>2.3040354562790671E-2</v>
      </c>
      <c r="G18" s="169">
        <v>2.1034336068290447E-2</v>
      </c>
      <c r="H18" s="170">
        <v>9.8795551848401233E-2</v>
      </c>
    </row>
    <row r="19" spans="1:8" x14ac:dyDescent="0.2">
      <c r="A19" s="167" t="s">
        <v>81</v>
      </c>
      <c r="B19" s="168">
        <v>0.33633932458911808</v>
      </c>
      <c r="C19" s="169">
        <v>4.6352084473126075E-2</v>
      </c>
      <c r="D19" s="169">
        <v>0</v>
      </c>
      <c r="E19" s="169">
        <v>0</v>
      </c>
      <c r="F19" s="169">
        <v>0</v>
      </c>
      <c r="G19" s="169">
        <v>0</v>
      </c>
      <c r="H19" s="170">
        <v>0.61730859093775481</v>
      </c>
    </row>
    <row r="20" spans="1:8" x14ac:dyDescent="0.2">
      <c r="A20" s="167" t="s">
        <v>82</v>
      </c>
      <c r="B20" s="168">
        <v>0.91454404233885744</v>
      </c>
      <c r="C20" s="169">
        <v>1.5879154376241721E-4</v>
      </c>
      <c r="D20" s="169">
        <v>0</v>
      </c>
      <c r="E20" s="169">
        <v>0</v>
      </c>
      <c r="F20" s="169">
        <v>3.4422281997399705E-3</v>
      </c>
      <c r="G20" s="169">
        <v>8.1854937917622522E-2</v>
      </c>
      <c r="H20" s="170">
        <v>0</v>
      </c>
    </row>
    <row r="21" spans="1:8" x14ac:dyDescent="0.2">
      <c r="A21" s="167" t="s">
        <v>83</v>
      </c>
      <c r="B21" s="168">
        <v>0.99999999992574518</v>
      </c>
      <c r="C21" s="169">
        <v>0</v>
      </c>
      <c r="D21" s="169">
        <v>0</v>
      </c>
      <c r="E21" s="169">
        <v>0</v>
      </c>
      <c r="F21" s="169">
        <v>0</v>
      </c>
      <c r="G21" s="169">
        <v>0</v>
      </c>
      <c r="H21" s="170">
        <v>0</v>
      </c>
    </row>
    <row r="22" spans="1:8" x14ac:dyDescent="0.2">
      <c r="A22" s="167" t="s">
        <v>84</v>
      </c>
      <c r="B22" s="168">
        <v>0.58702021657738102</v>
      </c>
      <c r="C22" s="169">
        <v>4.0421056715645338E-2</v>
      </c>
      <c r="D22" s="169">
        <v>0</v>
      </c>
      <c r="E22" s="169">
        <v>0.32019494042117125</v>
      </c>
      <c r="F22" s="169">
        <v>2.0403507385370393E-2</v>
      </c>
      <c r="G22" s="169">
        <v>3.1960278900410317E-2</v>
      </c>
      <c r="H22" s="170">
        <v>0</v>
      </c>
    </row>
    <row r="23" spans="1:8" x14ac:dyDescent="0.2">
      <c r="A23" s="167" t="s">
        <v>85</v>
      </c>
      <c r="B23" s="168">
        <v>0.40089641293357814</v>
      </c>
      <c r="C23" s="169">
        <v>0.28433679867440892</v>
      </c>
      <c r="D23" s="169">
        <v>0</v>
      </c>
      <c r="E23" s="169">
        <v>0.27150263169099365</v>
      </c>
      <c r="F23" s="169">
        <v>1.6087523469234043E-2</v>
      </c>
      <c r="G23" s="169">
        <v>2.7176633231728534E-2</v>
      </c>
      <c r="H23" s="170">
        <v>0</v>
      </c>
    </row>
    <row r="24" spans="1:8" x14ac:dyDescent="0.2">
      <c r="A24" s="167" t="s">
        <v>86</v>
      </c>
      <c r="B24" s="168">
        <v>0.86452977321766922</v>
      </c>
      <c r="C24" s="169">
        <v>1.6141442228583835E-2</v>
      </c>
      <c r="D24" s="169">
        <v>4.0250086652070409E-2</v>
      </c>
      <c r="E24" s="169">
        <v>0</v>
      </c>
      <c r="F24" s="169">
        <v>1.8016533149596517E-3</v>
      </c>
      <c r="G24" s="169">
        <v>1.7914709415372234E-2</v>
      </c>
      <c r="H24" s="170">
        <v>5.936233517134161E-2</v>
      </c>
    </row>
    <row r="25" spans="1:8" x14ac:dyDescent="0.2">
      <c r="A25" s="167" t="s">
        <v>87</v>
      </c>
      <c r="B25" s="168">
        <v>0.23559081085942715</v>
      </c>
      <c r="C25" s="169">
        <v>0.44766082671037977</v>
      </c>
      <c r="D25" s="169">
        <v>2.4319531290737103E-2</v>
      </c>
      <c r="E25" s="169">
        <v>0</v>
      </c>
      <c r="F25" s="169">
        <v>0</v>
      </c>
      <c r="G25" s="169">
        <v>0.29242883113927332</v>
      </c>
      <c r="H25" s="170">
        <v>0</v>
      </c>
    </row>
    <row r="26" spans="1:8" x14ac:dyDescent="0.2">
      <c r="A26" s="167" t="s">
        <v>88</v>
      </c>
      <c r="B26" s="168">
        <v>9.8637805163562381E-2</v>
      </c>
      <c r="C26" s="169">
        <v>0.65011873164489764</v>
      </c>
      <c r="D26" s="169">
        <v>1.648307582668292E-3</v>
      </c>
      <c r="E26" s="169">
        <v>4.4394819415675496E-4</v>
      </c>
      <c r="F26" s="169">
        <v>3.6958102374887045E-2</v>
      </c>
      <c r="G26" s="169">
        <v>0.14583256083289242</v>
      </c>
      <c r="H26" s="170">
        <v>6.6360544206934685E-2</v>
      </c>
    </row>
    <row r="27" spans="1:8" x14ac:dyDescent="0.2">
      <c r="A27" s="167" t="s">
        <v>89</v>
      </c>
      <c r="B27" s="168">
        <v>0.79425696816973701</v>
      </c>
      <c r="C27" s="169">
        <v>5.5864255278929168E-3</v>
      </c>
      <c r="D27" s="169">
        <v>9.9060896603987994E-2</v>
      </c>
      <c r="E27" s="169">
        <v>0</v>
      </c>
      <c r="F27" s="169">
        <v>2.6729452795743478E-4</v>
      </c>
      <c r="G27" s="169">
        <v>3.6895266719481992E-3</v>
      </c>
      <c r="H27" s="170">
        <v>9.7138888498475295E-2</v>
      </c>
    </row>
    <row r="28" spans="1:8" x14ac:dyDescent="0.2">
      <c r="A28" s="167" t="s">
        <v>90</v>
      </c>
      <c r="B28" s="168">
        <v>1.9351122628997984E-3</v>
      </c>
      <c r="C28" s="169">
        <v>0.90957822739944261</v>
      </c>
      <c r="D28" s="169">
        <v>0</v>
      </c>
      <c r="E28" s="169">
        <v>0</v>
      </c>
      <c r="F28" s="169">
        <v>0</v>
      </c>
      <c r="G28" s="169">
        <v>8.848666033761883E-2</v>
      </c>
      <c r="H28" s="170">
        <v>0</v>
      </c>
    </row>
    <row r="29" spans="1:8" x14ac:dyDescent="0.2">
      <c r="A29" s="167" t="s">
        <v>91</v>
      </c>
      <c r="B29" s="168">
        <v>0.1191278701663117</v>
      </c>
      <c r="C29" s="169">
        <v>0.72588030859428698</v>
      </c>
      <c r="D29" s="169">
        <v>0</v>
      </c>
      <c r="E29" s="169">
        <v>1.4226407778087844E-2</v>
      </c>
      <c r="F29" s="169">
        <v>2.0612354809134838E-3</v>
      </c>
      <c r="G29" s="169">
        <v>1.8901182976611617E-2</v>
      </c>
      <c r="H29" s="170">
        <v>0.11980299500378044</v>
      </c>
    </row>
    <row r="30" spans="1:8" x14ac:dyDescent="0.2">
      <c r="A30" s="167" t="s">
        <v>92</v>
      </c>
      <c r="B30" s="168">
        <v>0.44864155727117505</v>
      </c>
      <c r="C30" s="169">
        <v>5.2186439062446473E-3</v>
      </c>
      <c r="D30" s="169">
        <v>0.10984660628616187</v>
      </c>
      <c r="E30" s="169">
        <v>2.8572768786500557E-3</v>
      </c>
      <c r="F30" s="169">
        <v>1.3038656728926071E-2</v>
      </c>
      <c r="G30" s="169">
        <v>9.2518300962208866E-2</v>
      </c>
      <c r="H30" s="170">
        <v>0.32787895796663119</v>
      </c>
    </row>
    <row r="31" spans="1:8" x14ac:dyDescent="0.2">
      <c r="A31" s="167" t="s">
        <v>93</v>
      </c>
      <c r="B31" s="168">
        <v>0.17242325784396495</v>
      </c>
      <c r="C31" s="169">
        <v>0</v>
      </c>
      <c r="D31" s="169">
        <v>0</v>
      </c>
      <c r="E31" s="169">
        <v>0</v>
      </c>
      <c r="F31" s="169">
        <v>0</v>
      </c>
      <c r="G31" s="169">
        <v>0.10927843148445725</v>
      </c>
      <c r="H31" s="170">
        <v>0.71829831067128591</v>
      </c>
    </row>
    <row r="32" spans="1:8" x14ac:dyDescent="0.2">
      <c r="A32" s="167" t="s">
        <v>94</v>
      </c>
      <c r="B32" s="168">
        <v>0.40597025693208605</v>
      </c>
      <c r="C32" s="169">
        <v>2.787728408462458E-3</v>
      </c>
      <c r="D32" s="169">
        <v>0</v>
      </c>
      <c r="E32" s="169">
        <v>0</v>
      </c>
      <c r="F32" s="169">
        <v>1.9279892791554175E-3</v>
      </c>
      <c r="G32" s="169">
        <v>0.58931402538023525</v>
      </c>
      <c r="H32" s="170">
        <v>0</v>
      </c>
    </row>
    <row r="33" spans="1:8" x14ac:dyDescent="0.2">
      <c r="A33" s="167" t="s">
        <v>95</v>
      </c>
      <c r="B33" s="168">
        <v>0.90184256235876037</v>
      </c>
      <c r="C33" s="169">
        <v>7.7403841391841994E-4</v>
      </c>
      <c r="D33" s="169">
        <v>0</v>
      </c>
      <c r="E33" s="169">
        <v>0</v>
      </c>
      <c r="F33" s="169">
        <v>5.7810015973812053E-3</v>
      </c>
      <c r="G33" s="169">
        <v>9.160239762983069E-2</v>
      </c>
      <c r="H33" s="170">
        <v>0</v>
      </c>
    </row>
    <row r="34" spans="1:8" x14ac:dyDescent="0.2">
      <c r="A34" s="167" t="s">
        <v>96</v>
      </c>
      <c r="B34" s="168">
        <v>0.44835275927017743</v>
      </c>
      <c r="C34" s="169">
        <v>5.6151191800455746E-2</v>
      </c>
      <c r="D34" s="169">
        <v>0.19591636562694278</v>
      </c>
      <c r="E34" s="169">
        <v>1.3723066037703771E-2</v>
      </c>
      <c r="F34" s="169">
        <v>1.2399543616093637E-2</v>
      </c>
      <c r="G34" s="169">
        <v>2.4975172248131415E-2</v>
      </c>
      <c r="H34" s="170">
        <v>0.24848190140049523</v>
      </c>
    </row>
    <row r="35" spans="1:8" x14ac:dyDescent="0.2">
      <c r="A35" s="167" t="s">
        <v>97</v>
      </c>
      <c r="B35" s="168">
        <v>0.97592953347392619</v>
      </c>
      <c r="C35" s="169">
        <v>0</v>
      </c>
      <c r="D35" s="169">
        <v>1.8461022877920848E-2</v>
      </c>
      <c r="E35" s="169">
        <v>0</v>
      </c>
      <c r="F35" s="169">
        <v>5.1258762882277857E-4</v>
      </c>
      <c r="G35" s="169">
        <v>4.6132886594050064E-3</v>
      </c>
      <c r="H35" s="170">
        <v>4.8356735992078546E-4</v>
      </c>
    </row>
    <row r="36" spans="1:8" x14ac:dyDescent="0.2">
      <c r="A36" s="167" t="s">
        <v>98</v>
      </c>
      <c r="B36" s="168">
        <v>0.18884826871051791</v>
      </c>
      <c r="C36" s="169">
        <v>6.9151723991910552E-2</v>
      </c>
      <c r="D36" s="169">
        <v>0</v>
      </c>
      <c r="E36" s="169">
        <v>0.69588501763030708</v>
      </c>
      <c r="F36" s="169">
        <v>4.5886633194384643E-2</v>
      </c>
      <c r="G36" s="169">
        <v>2.2835647287368729E-4</v>
      </c>
      <c r="H36" s="170">
        <v>0</v>
      </c>
    </row>
    <row r="37" spans="1:8" x14ac:dyDescent="0.2">
      <c r="A37" s="167" t="s">
        <v>99</v>
      </c>
      <c r="B37" s="168">
        <v>0.19562864345474548</v>
      </c>
      <c r="C37" s="169">
        <v>0.57390754213682749</v>
      </c>
      <c r="D37" s="169">
        <v>7.7592852985488769E-3</v>
      </c>
      <c r="E37" s="169">
        <v>5.9145858961751126E-2</v>
      </c>
      <c r="F37" s="169">
        <v>5.5698803842222692E-2</v>
      </c>
      <c r="G37" s="169">
        <v>0.10785986630590083</v>
      </c>
      <c r="H37" s="170">
        <v>0</v>
      </c>
    </row>
    <row r="38" spans="1:8" x14ac:dyDescent="0.2">
      <c r="A38" s="167" t="s">
        <v>100</v>
      </c>
      <c r="B38" s="168">
        <v>0.17181556562796629</v>
      </c>
      <c r="C38" s="169">
        <v>8.8875614412913306E-2</v>
      </c>
      <c r="D38" s="169">
        <v>0</v>
      </c>
      <c r="E38" s="169">
        <v>0.66630682574434985</v>
      </c>
      <c r="F38" s="169">
        <v>4.3649479521186578E-2</v>
      </c>
      <c r="G38" s="169">
        <v>4.9146018788647867E-3</v>
      </c>
      <c r="H38" s="170">
        <v>2.4437912814716599E-2</v>
      </c>
    </row>
    <row r="39" spans="1:8" x14ac:dyDescent="0.2">
      <c r="A39" s="167" t="s">
        <v>101</v>
      </c>
      <c r="B39" s="168">
        <v>0.22838421626517627</v>
      </c>
      <c r="C39" s="169">
        <v>0.34581255999592797</v>
      </c>
      <c r="D39" s="169">
        <v>1.2896400961099766E-3</v>
      </c>
      <c r="E39" s="169">
        <v>0.36718680411487398</v>
      </c>
      <c r="F39" s="169">
        <v>3.3353035914154124E-2</v>
      </c>
      <c r="G39" s="169">
        <v>2.3973743613756919E-2</v>
      </c>
      <c r="H39" s="170">
        <v>0</v>
      </c>
    </row>
    <row r="40" spans="1:8" x14ac:dyDescent="0.2">
      <c r="A40" s="167" t="s">
        <v>102</v>
      </c>
      <c r="B40" s="168">
        <v>0.12313435486927884</v>
      </c>
      <c r="C40" s="169">
        <v>0.3962305770242836</v>
      </c>
      <c r="D40" s="169">
        <v>3.045079863941565E-3</v>
      </c>
      <c r="E40" s="169">
        <v>0.36368528446090825</v>
      </c>
      <c r="F40" s="169">
        <v>7.0556323147125927E-2</v>
      </c>
      <c r="G40" s="169">
        <v>4.3348380634460032E-2</v>
      </c>
      <c r="H40" s="170">
        <v>0</v>
      </c>
    </row>
    <row r="41" spans="1:8" x14ac:dyDescent="0.2">
      <c r="A41" s="167" t="s">
        <v>103</v>
      </c>
      <c r="B41" s="168">
        <v>0.15727306701504679</v>
      </c>
      <c r="C41" s="169">
        <v>0.46093994838047964</v>
      </c>
      <c r="D41" s="169">
        <v>5.0805791494813006E-3</v>
      </c>
      <c r="E41" s="169">
        <v>0.2563975561240518</v>
      </c>
      <c r="F41" s="169">
        <v>8.5356084483124789E-2</v>
      </c>
      <c r="G41" s="169">
        <v>3.4952764847812172E-2</v>
      </c>
      <c r="H41" s="170">
        <v>0</v>
      </c>
    </row>
    <row r="42" spans="1:8" x14ac:dyDescent="0.2">
      <c r="A42" s="167" t="s">
        <v>104</v>
      </c>
      <c r="B42" s="168">
        <v>0.13624996413497953</v>
      </c>
      <c r="C42" s="169">
        <v>0.1905013387277574</v>
      </c>
      <c r="D42" s="169">
        <v>1.0593437144219603E-3</v>
      </c>
      <c r="E42" s="169">
        <v>0.61131407239170288</v>
      </c>
      <c r="F42" s="169">
        <v>5.4457303197347179E-2</v>
      </c>
      <c r="G42" s="169">
        <v>6.4179778337847037E-3</v>
      </c>
      <c r="H42" s="170">
        <v>0</v>
      </c>
    </row>
    <row r="43" spans="1:8" x14ac:dyDescent="0.2">
      <c r="A43" s="167" t="s">
        <v>105</v>
      </c>
      <c r="B43" s="168">
        <v>0.25789313127840063</v>
      </c>
      <c r="C43" s="169">
        <v>0.27942536474819174</v>
      </c>
      <c r="D43" s="169">
        <v>5.3252421719302799E-3</v>
      </c>
      <c r="E43" s="169">
        <v>7.6252449994129959E-5</v>
      </c>
      <c r="F43" s="169">
        <v>0.1269063087575609</v>
      </c>
      <c r="G43" s="169">
        <v>5.5315452326724973E-3</v>
      </c>
      <c r="H43" s="170">
        <v>0.324842155361249</v>
      </c>
    </row>
    <row r="44" spans="1:8" x14ac:dyDescent="0.2">
      <c r="A44" s="167" t="s">
        <v>221</v>
      </c>
      <c r="B44" s="168">
        <v>0.40101153055481953</v>
      </c>
      <c r="C44" s="169">
        <v>9.8103449374546625E-2</v>
      </c>
      <c r="D44" s="169">
        <v>0</v>
      </c>
      <c r="E44" s="169">
        <v>0</v>
      </c>
      <c r="F44" s="169">
        <v>0</v>
      </c>
      <c r="G44" s="169">
        <v>0</v>
      </c>
      <c r="H44" s="170">
        <v>0.50088502007063329</v>
      </c>
    </row>
    <row r="45" spans="1:8" x14ac:dyDescent="0.2">
      <c r="A45" s="167" t="s">
        <v>106</v>
      </c>
      <c r="B45" s="168">
        <v>0.74039041753669588</v>
      </c>
      <c r="C45" s="169">
        <v>3.3909379366992027E-5</v>
      </c>
      <c r="D45" s="169">
        <v>0.25539989541654734</v>
      </c>
      <c r="E45" s="169">
        <v>0</v>
      </c>
      <c r="F45" s="169">
        <v>1.3168352470530975E-4</v>
      </c>
      <c r="G45" s="169">
        <v>1.7675779593380955E-3</v>
      </c>
      <c r="H45" s="170">
        <v>2.2765161833426437E-3</v>
      </c>
    </row>
    <row r="46" spans="1:8" x14ac:dyDescent="0.2">
      <c r="A46" s="167" t="s">
        <v>107</v>
      </c>
      <c r="B46" s="168">
        <v>0.79180938608908191</v>
      </c>
      <c r="C46" s="169">
        <v>6.2378269625891714E-5</v>
      </c>
      <c r="D46" s="169">
        <v>8.2218987892804407E-2</v>
      </c>
      <c r="E46" s="169">
        <v>0</v>
      </c>
      <c r="F46" s="169">
        <v>8.5772805776106653E-4</v>
      </c>
      <c r="G46" s="169">
        <v>3.6929217691126892E-2</v>
      </c>
      <c r="H46" s="170">
        <v>8.8122301999598085E-2</v>
      </c>
    </row>
    <row r="47" spans="1:8" x14ac:dyDescent="0.2">
      <c r="A47" s="167" t="s">
        <v>108</v>
      </c>
      <c r="B47" s="168">
        <v>0.24715720353199169</v>
      </c>
      <c r="C47" s="169">
        <v>0.32432437836627381</v>
      </c>
      <c r="D47" s="169">
        <v>9.4852012032323116E-2</v>
      </c>
      <c r="E47" s="169">
        <v>6.1336248450735001E-2</v>
      </c>
      <c r="F47" s="169">
        <v>3.7947932999601967E-2</v>
      </c>
      <c r="G47" s="169">
        <v>1.016359803332219E-3</v>
      </c>
      <c r="H47" s="170">
        <v>0.23336586481574165</v>
      </c>
    </row>
    <row r="48" spans="1:8" x14ac:dyDescent="0.2">
      <c r="A48" s="167" t="s">
        <v>109</v>
      </c>
      <c r="B48" s="168">
        <v>0.52428303449221514</v>
      </c>
      <c r="C48" s="169">
        <v>0.3184442968690252</v>
      </c>
      <c r="D48" s="169">
        <v>6.2262586985907219E-2</v>
      </c>
      <c r="E48" s="169">
        <v>6.5382647868002991E-2</v>
      </c>
      <c r="F48" s="169">
        <v>1.6014699763468455E-2</v>
      </c>
      <c r="G48" s="169">
        <v>4.3883355670906922E-4</v>
      </c>
      <c r="H48" s="170">
        <v>1.3173900464671645E-2</v>
      </c>
    </row>
    <row r="49" spans="1:8" x14ac:dyDescent="0.2">
      <c r="A49" s="167" t="s">
        <v>110</v>
      </c>
      <c r="B49" s="168">
        <v>1.3139356169919768E-3</v>
      </c>
      <c r="C49" s="169">
        <v>0.94593820607984058</v>
      </c>
      <c r="D49" s="169">
        <v>0</v>
      </c>
      <c r="E49" s="169">
        <v>0</v>
      </c>
      <c r="F49" s="169">
        <v>4.5839662113922409E-2</v>
      </c>
      <c r="G49" s="169">
        <v>6.0368825746376208E-3</v>
      </c>
      <c r="H49" s="170">
        <v>8.7131361460135773E-4</v>
      </c>
    </row>
    <row r="50" spans="1:8" x14ac:dyDescent="0.2">
      <c r="A50" s="167" t="s">
        <v>111</v>
      </c>
      <c r="B50" s="168">
        <v>6.0707961188084227E-2</v>
      </c>
      <c r="C50" s="169">
        <v>0.74426539506527367</v>
      </c>
      <c r="D50" s="169">
        <v>5.7692150685626678E-5</v>
      </c>
      <c r="E50" s="169">
        <v>0.13450064511678125</v>
      </c>
      <c r="F50" s="169">
        <v>4.8552229623284572E-2</v>
      </c>
      <c r="G50" s="169">
        <v>1.1376156409826947E-2</v>
      </c>
      <c r="H50" s="170">
        <v>5.3992044606145301E-4</v>
      </c>
    </row>
    <row r="51" spans="1:8" x14ac:dyDescent="0.2">
      <c r="A51" s="167" t="s">
        <v>112</v>
      </c>
      <c r="B51" s="168">
        <v>0.29989330418537097</v>
      </c>
      <c r="C51" s="169">
        <v>0.52741182107536966</v>
      </c>
      <c r="D51" s="169">
        <v>0</v>
      </c>
      <c r="E51" s="169">
        <v>5.9245779106432278E-2</v>
      </c>
      <c r="F51" s="169">
        <v>2.7711422111595382E-2</v>
      </c>
      <c r="G51" s="169">
        <v>8.573767352122455E-2</v>
      </c>
      <c r="H51" s="170">
        <v>0</v>
      </c>
    </row>
    <row r="52" spans="1:8" x14ac:dyDescent="0.2">
      <c r="A52" s="167" t="s">
        <v>113</v>
      </c>
      <c r="B52" s="168">
        <v>2.5733223709089044E-2</v>
      </c>
      <c r="C52" s="169">
        <v>0.88535924376558128</v>
      </c>
      <c r="D52" s="169">
        <v>0</v>
      </c>
      <c r="E52" s="169">
        <v>0</v>
      </c>
      <c r="F52" s="169">
        <v>7.7982616702667013E-2</v>
      </c>
      <c r="G52" s="169">
        <v>1.0924915822658705E-2</v>
      </c>
      <c r="H52" s="170">
        <v>0</v>
      </c>
    </row>
    <row r="53" spans="1:8" x14ac:dyDescent="0.2">
      <c r="A53" s="167" t="s">
        <v>114</v>
      </c>
      <c r="B53" s="168">
        <v>0</v>
      </c>
      <c r="C53" s="169">
        <v>0</v>
      </c>
      <c r="D53" s="169">
        <v>0</v>
      </c>
      <c r="E53" s="169">
        <v>0</v>
      </c>
      <c r="F53" s="169">
        <v>0</v>
      </c>
      <c r="G53" s="169">
        <v>0</v>
      </c>
      <c r="H53" s="170">
        <v>0</v>
      </c>
    </row>
    <row r="54" spans="1:8" x14ac:dyDescent="0.2">
      <c r="A54" s="167" t="s">
        <v>115</v>
      </c>
      <c r="B54" s="168">
        <v>7.2321169013313341E-2</v>
      </c>
      <c r="C54" s="169">
        <v>0.11396854508855379</v>
      </c>
      <c r="D54" s="169">
        <v>0</v>
      </c>
      <c r="E54" s="169">
        <v>0</v>
      </c>
      <c r="F54" s="169">
        <v>7.926460973726028E-2</v>
      </c>
      <c r="G54" s="169">
        <v>0.73444567616083833</v>
      </c>
      <c r="H54" s="170">
        <v>0</v>
      </c>
    </row>
    <row r="55" spans="1:8" x14ac:dyDescent="0.2">
      <c r="A55" s="167" t="s">
        <v>116</v>
      </c>
      <c r="B55" s="168">
        <v>0.12883478760954037</v>
      </c>
      <c r="C55" s="169">
        <v>0.57338836637771462</v>
      </c>
      <c r="D55" s="169">
        <v>0</v>
      </c>
      <c r="E55" s="169">
        <v>2.6298994543539539E-2</v>
      </c>
      <c r="F55" s="169">
        <v>1.4080224416735601E-2</v>
      </c>
      <c r="G55" s="169">
        <v>9.1510801148252635E-2</v>
      </c>
      <c r="H55" s="170">
        <v>0.16588682590421588</v>
      </c>
    </row>
    <row r="56" spans="1:8" x14ac:dyDescent="0.2">
      <c r="A56" s="167" t="s">
        <v>117</v>
      </c>
      <c r="B56" s="168">
        <v>0.61873881289187971</v>
      </c>
      <c r="C56" s="169">
        <v>0.16386621916443395</v>
      </c>
      <c r="D56" s="169">
        <v>8.2837845969470525E-2</v>
      </c>
      <c r="E56" s="169">
        <v>6.5032480727137687E-2</v>
      </c>
      <c r="F56" s="169">
        <v>3.2392925219546197E-2</v>
      </c>
      <c r="G56" s="169">
        <v>2.2823603447440109E-3</v>
      </c>
      <c r="H56" s="170">
        <v>3.4849355682787693E-2</v>
      </c>
    </row>
    <row r="57" spans="1:8" x14ac:dyDescent="0.2">
      <c r="A57" s="167" t="s">
        <v>118</v>
      </c>
      <c r="B57" s="168">
        <v>0.97067080786137727</v>
      </c>
      <c r="C57" s="169">
        <v>2.1533293341855061E-5</v>
      </c>
      <c r="D57" s="169">
        <v>1.8741816786868683E-2</v>
      </c>
      <c r="E57" s="169">
        <v>0</v>
      </c>
      <c r="F57" s="169">
        <v>2.4432860335745887E-3</v>
      </c>
      <c r="G57" s="169">
        <v>9.4781765180210361E-4</v>
      </c>
      <c r="H57" s="170">
        <v>7.174738373034421E-3</v>
      </c>
    </row>
    <row r="58" spans="1:8" x14ac:dyDescent="0.2">
      <c r="A58" s="167" t="s">
        <v>119</v>
      </c>
      <c r="B58" s="168">
        <v>0.90861141740222873</v>
      </c>
      <c r="C58" s="169">
        <v>0</v>
      </c>
      <c r="D58" s="169">
        <v>1.4684104785448171E-3</v>
      </c>
      <c r="E58" s="169">
        <v>6.0061010959544503E-4</v>
      </c>
      <c r="F58" s="169">
        <v>1.4313284066691737E-4</v>
      </c>
      <c r="G58" s="169">
        <v>2.7137418224530748E-3</v>
      </c>
      <c r="H58" s="170">
        <v>8.6462687346498451E-2</v>
      </c>
    </row>
    <row r="59" spans="1:8" x14ac:dyDescent="0.2">
      <c r="A59" s="167" t="s">
        <v>120</v>
      </c>
      <c r="B59" s="168">
        <v>0.69858424291020849</v>
      </c>
      <c r="C59" s="169">
        <v>7.9860128753054901E-5</v>
      </c>
      <c r="D59" s="169">
        <v>0.16708612418593605</v>
      </c>
      <c r="E59" s="169">
        <v>0</v>
      </c>
      <c r="F59" s="169">
        <v>1.9284129571809181E-3</v>
      </c>
      <c r="G59" s="169">
        <v>2.9069648708967444E-2</v>
      </c>
      <c r="H59" s="170">
        <v>0.10325171110895273</v>
      </c>
    </row>
    <row r="60" spans="1:8" x14ac:dyDescent="0.2">
      <c r="A60" s="167" t="s">
        <v>121</v>
      </c>
      <c r="B60" s="168">
        <v>0.75326236155757498</v>
      </c>
      <c r="C60" s="169">
        <v>4.261682534082465E-2</v>
      </c>
      <c r="D60" s="169">
        <v>0.11391380324723162</v>
      </c>
      <c r="E60" s="169">
        <v>0</v>
      </c>
      <c r="F60" s="169">
        <v>1.2686295844320046E-3</v>
      </c>
      <c r="G60" s="169">
        <v>5.2785838540794494E-3</v>
      </c>
      <c r="H60" s="170">
        <v>8.3659796415857079E-2</v>
      </c>
    </row>
    <row r="61" spans="1:8" x14ac:dyDescent="0.2">
      <c r="A61" s="167" t="s">
        <v>122</v>
      </c>
      <c r="B61" s="168">
        <v>0.76541448198736761</v>
      </c>
      <c r="C61" s="169">
        <v>0</v>
      </c>
      <c r="D61" s="169">
        <v>0.23070404348838613</v>
      </c>
      <c r="E61" s="169">
        <v>0</v>
      </c>
      <c r="F61" s="169">
        <v>3.1646059832622506E-4</v>
      </c>
      <c r="G61" s="169">
        <v>3.5650139258291977E-3</v>
      </c>
      <c r="H61" s="170">
        <v>0</v>
      </c>
    </row>
    <row r="62" spans="1:8" x14ac:dyDescent="0.2">
      <c r="A62" s="167" t="s">
        <v>123</v>
      </c>
      <c r="B62" s="168">
        <v>0.82494428602637171</v>
      </c>
      <c r="C62" s="169">
        <v>3.0397101655252126E-2</v>
      </c>
      <c r="D62" s="169">
        <v>1.6815716620092968E-2</v>
      </c>
      <c r="E62" s="169">
        <v>0</v>
      </c>
      <c r="F62" s="169">
        <v>1.9522240660229495E-3</v>
      </c>
      <c r="G62" s="169">
        <v>2.4162868056000313E-2</v>
      </c>
      <c r="H62" s="170">
        <v>0.10172780357625948</v>
      </c>
    </row>
    <row r="63" spans="1:8" x14ac:dyDescent="0.2">
      <c r="A63" s="167" t="s">
        <v>124</v>
      </c>
      <c r="B63" s="168">
        <v>0.72723784762946864</v>
      </c>
      <c r="C63" s="169">
        <v>4.7947902827134257E-2</v>
      </c>
      <c r="D63" s="169">
        <v>0.12437465382243522</v>
      </c>
      <c r="E63" s="169">
        <v>0</v>
      </c>
      <c r="F63" s="169">
        <v>7.478844878063268E-3</v>
      </c>
      <c r="G63" s="169">
        <v>1.7724916978379478E-2</v>
      </c>
      <c r="H63" s="170">
        <v>7.523583386451875E-2</v>
      </c>
    </row>
    <row r="64" spans="1:8" x14ac:dyDescent="0.2">
      <c r="A64" s="167" t="s">
        <v>125</v>
      </c>
      <c r="B64" s="168">
        <v>0.47474586272675562</v>
      </c>
      <c r="C64" s="169">
        <v>0.12727677931157491</v>
      </c>
      <c r="D64" s="169">
        <v>0.11652854438101892</v>
      </c>
      <c r="E64" s="169">
        <v>0</v>
      </c>
      <c r="F64" s="169">
        <v>5.3556652951222425E-3</v>
      </c>
      <c r="G64" s="169">
        <v>1.189956237414326E-2</v>
      </c>
      <c r="H64" s="170">
        <v>0.26419358591138453</v>
      </c>
    </row>
    <row r="65" spans="1:8" x14ac:dyDescent="0.2">
      <c r="A65" s="167" t="s">
        <v>126</v>
      </c>
      <c r="B65" s="168">
        <v>5.6748832442941432E-4</v>
      </c>
      <c r="C65" s="169">
        <v>0.89576596751697279</v>
      </c>
      <c r="D65" s="169">
        <v>2.3545196787183875E-5</v>
      </c>
      <c r="E65" s="169">
        <v>0</v>
      </c>
      <c r="F65" s="169">
        <v>2.6673288474728621E-2</v>
      </c>
      <c r="G65" s="169">
        <v>6.6594717124742839E-2</v>
      </c>
      <c r="H65" s="170">
        <v>1.037499336233662E-2</v>
      </c>
    </row>
    <row r="66" spans="1:8" x14ac:dyDescent="0.2">
      <c r="A66" s="167" t="s">
        <v>127</v>
      </c>
      <c r="B66" s="168">
        <v>4.3365399377612822E-3</v>
      </c>
      <c r="C66" s="169">
        <v>0.94535104055253583</v>
      </c>
      <c r="D66" s="169">
        <v>0</v>
      </c>
      <c r="E66" s="169">
        <v>0</v>
      </c>
      <c r="F66" s="169">
        <v>4.5994982022794915E-2</v>
      </c>
      <c r="G66" s="169">
        <v>4.3174374868359712E-3</v>
      </c>
      <c r="H66" s="170">
        <v>0</v>
      </c>
    </row>
    <row r="67" spans="1:8" x14ac:dyDescent="0.2">
      <c r="A67" s="167" t="s">
        <v>128</v>
      </c>
      <c r="B67" s="168">
        <v>1.2935218445478994E-3</v>
      </c>
      <c r="C67" s="169">
        <v>5.4826189227024084E-2</v>
      </c>
      <c r="D67" s="169">
        <v>0</v>
      </c>
      <c r="E67" s="169">
        <v>0.87023237074804594</v>
      </c>
      <c r="F67" s="169">
        <v>5.3804862280086359E-2</v>
      </c>
      <c r="G67" s="169">
        <v>1.9843055900156073E-2</v>
      </c>
      <c r="H67" s="170">
        <v>0</v>
      </c>
    </row>
    <row r="68" spans="1:8" x14ac:dyDescent="0.2">
      <c r="A68" s="167" t="s">
        <v>129</v>
      </c>
      <c r="B68" s="168">
        <v>0.86674974625952017</v>
      </c>
      <c r="C68" s="169">
        <v>6.0356018561697297E-2</v>
      </c>
      <c r="D68" s="169">
        <v>1.7122295936646176E-2</v>
      </c>
      <c r="E68" s="169">
        <v>0</v>
      </c>
      <c r="F68" s="169">
        <v>2.2362760681837179E-3</v>
      </c>
      <c r="G68" s="169">
        <v>1.3567230563034647E-3</v>
      </c>
      <c r="H68" s="170">
        <v>5.2178940117648301E-2</v>
      </c>
    </row>
    <row r="69" spans="1:8" x14ac:dyDescent="0.2">
      <c r="A69" s="167" t="s">
        <v>130</v>
      </c>
      <c r="B69" s="168">
        <v>0.36316136994594572</v>
      </c>
      <c r="C69" s="169">
        <v>0.20416926248088849</v>
      </c>
      <c r="D69" s="169">
        <v>5.9797805584385945E-2</v>
      </c>
      <c r="E69" s="169">
        <v>0</v>
      </c>
      <c r="F69" s="169">
        <v>1.979029132650207E-2</v>
      </c>
      <c r="G69" s="169">
        <v>4.1167649260088418E-3</v>
      </c>
      <c r="H69" s="170">
        <v>0.34896450573626525</v>
      </c>
    </row>
    <row r="70" spans="1:8" x14ac:dyDescent="0.2">
      <c r="A70" s="167" t="s">
        <v>131</v>
      </c>
      <c r="B70" s="168">
        <v>0.31435697810224023</v>
      </c>
      <c r="C70" s="169">
        <v>0.10173734035202048</v>
      </c>
      <c r="D70" s="169">
        <v>5.9404092153207765E-2</v>
      </c>
      <c r="E70" s="169">
        <v>7.4595500524216509E-3</v>
      </c>
      <c r="F70" s="169">
        <v>1.9464826821439119E-2</v>
      </c>
      <c r="G70" s="169">
        <v>9.7057129377383269E-2</v>
      </c>
      <c r="H70" s="170">
        <v>0.40052008314128701</v>
      </c>
    </row>
    <row r="71" spans="1:8" x14ac:dyDescent="0.2">
      <c r="A71" s="167" t="s">
        <v>132</v>
      </c>
      <c r="B71" s="168">
        <v>0.44222366940599583</v>
      </c>
      <c r="C71" s="169">
        <v>0.16941829741559455</v>
      </c>
      <c r="D71" s="169">
        <v>9.1369215766276574E-2</v>
      </c>
      <c r="E71" s="169">
        <v>0.10266522587994778</v>
      </c>
      <c r="F71" s="169">
        <v>2.6171810779288322E-2</v>
      </c>
      <c r="G71" s="169">
        <v>1.220972444785718E-2</v>
      </c>
      <c r="H71" s="170">
        <v>0.15594205630503971</v>
      </c>
    </row>
    <row r="72" spans="1:8" x14ac:dyDescent="0.2">
      <c r="A72" s="167" t="s">
        <v>133</v>
      </c>
      <c r="B72" s="168">
        <v>0.41876111192898613</v>
      </c>
      <c r="C72" s="169">
        <v>7.1756646099862306E-2</v>
      </c>
      <c r="D72" s="169">
        <v>0.21865106597471426</v>
      </c>
      <c r="E72" s="169">
        <v>2.0121765596729579E-2</v>
      </c>
      <c r="F72" s="169">
        <v>2.0272831108796891E-3</v>
      </c>
      <c r="G72" s="169">
        <v>4.6973825385427711E-3</v>
      </c>
      <c r="H72" s="170">
        <v>0.26398474475028511</v>
      </c>
    </row>
    <row r="73" spans="1:8" x14ac:dyDescent="0.2">
      <c r="A73" s="167" t="s">
        <v>134</v>
      </c>
      <c r="B73" s="168">
        <v>0.97391082977236176</v>
      </c>
      <c r="C73" s="169">
        <v>0</v>
      </c>
      <c r="D73" s="169">
        <v>2.5056049126254105E-2</v>
      </c>
      <c r="E73" s="169">
        <v>0</v>
      </c>
      <c r="F73" s="169">
        <v>0</v>
      </c>
      <c r="G73" s="169">
        <v>1.0331211013827289E-3</v>
      </c>
      <c r="H73" s="170">
        <v>0</v>
      </c>
    </row>
    <row r="74" spans="1:8" x14ac:dyDescent="0.2">
      <c r="A74" s="167" t="s">
        <v>135</v>
      </c>
      <c r="B74" s="168">
        <v>0.99316684980551972</v>
      </c>
      <c r="C74" s="169">
        <v>0</v>
      </c>
      <c r="D74" s="169">
        <v>3.632165241817472E-3</v>
      </c>
      <c r="E74" s="169">
        <v>0</v>
      </c>
      <c r="F74" s="169">
        <v>0</v>
      </c>
      <c r="G74" s="169">
        <v>1.8395307790193619E-3</v>
      </c>
      <c r="H74" s="170">
        <v>1.3614541736397486E-3</v>
      </c>
    </row>
    <row r="75" spans="1:8" x14ac:dyDescent="0.2">
      <c r="A75" s="167" t="s">
        <v>136</v>
      </c>
      <c r="B75" s="168">
        <v>0.96460176991085433</v>
      </c>
      <c r="C75" s="169">
        <v>0</v>
      </c>
      <c r="D75" s="169">
        <v>0</v>
      </c>
      <c r="E75" s="169">
        <v>0</v>
      </c>
      <c r="F75" s="169">
        <v>0</v>
      </c>
      <c r="G75" s="169">
        <v>3.5398230088471726E-2</v>
      </c>
      <c r="H75" s="170">
        <v>0</v>
      </c>
    </row>
    <row r="76" spans="1:8" x14ac:dyDescent="0.2">
      <c r="A76" s="167" t="s">
        <v>137</v>
      </c>
      <c r="B76" s="168">
        <v>1.2359455905754428E-2</v>
      </c>
      <c r="C76" s="169">
        <v>0.77885737338768002</v>
      </c>
      <c r="D76" s="169">
        <v>0</v>
      </c>
      <c r="E76" s="169">
        <v>6.3432908198229249E-2</v>
      </c>
      <c r="F76" s="169">
        <v>4.3584046530079829E-2</v>
      </c>
      <c r="G76" s="169">
        <v>1.9619366351049359E-2</v>
      </c>
      <c r="H76" s="170">
        <v>8.2146849627206003E-2</v>
      </c>
    </row>
    <row r="77" spans="1:8" x14ac:dyDescent="0.2">
      <c r="A77" s="167" t="s">
        <v>138</v>
      </c>
      <c r="B77" s="168">
        <v>0.99999999998125089</v>
      </c>
      <c r="C77" s="169">
        <v>0</v>
      </c>
      <c r="D77" s="169">
        <v>0</v>
      </c>
      <c r="E77" s="169">
        <v>0</v>
      </c>
      <c r="F77" s="169">
        <v>0</v>
      </c>
      <c r="G77" s="169">
        <v>0</v>
      </c>
      <c r="H77" s="170">
        <v>0</v>
      </c>
    </row>
    <row r="78" spans="1:8" x14ac:dyDescent="0.2">
      <c r="A78" s="167" t="s">
        <v>139</v>
      </c>
      <c r="B78" s="168">
        <v>0.99999999998125089</v>
      </c>
      <c r="C78" s="169">
        <v>0</v>
      </c>
      <c r="D78" s="169">
        <v>0</v>
      </c>
      <c r="E78" s="169">
        <v>0</v>
      </c>
      <c r="F78" s="169">
        <v>0</v>
      </c>
      <c r="G78" s="169">
        <v>0</v>
      </c>
      <c r="H78" s="170">
        <v>0</v>
      </c>
    </row>
    <row r="79" spans="1:8" x14ac:dyDescent="0.2">
      <c r="A79" s="167" t="s">
        <v>140</v>
      </c>
      <c r="B79" s="168">
        <v>0.69501097124801126</v>
      </c>
      <c r="C79" s="169">
        <v>6.563489690572348E-3</v>
      </c>
      <c r="D79" s="169">
        <v>0.27694717226883292</v>
      </c>
      <c r="E79" s="169">
        <v>0</v>
      </c>
      <c r="F79" s="169">
        <v>9.452090808516893E-4</v>
      </c>
      <c r="G79" s="169">
        <v>5.5312927800864548E-3</v>
      </c>
      <c r="H79" s="170">
        <v>1.500186493164501E-2</v>
      </c>
    </row>
    <row r="80" spans="1:8" x14ac:dyDescent="0.2">
      <c r="A80" s="167" t="s">
        <v>141</v>
      </c>
      <c r="B80" s="168">
        <v>0.86889636932003655</v>
      </c>
      <c r="C80" s="169">
        <v>2.2241400062577164E-2</v>
      </c>
      <c r="D80" s="169">
        <v>0</v>
      </c>
      <c r="E80" s="169">
        <v>0</v>
      </c>
      <c r="F80" s="169">
        <v>5.3698178458634329E-3</v>
      </c>
      <c r="G80" s="169">
        <v>0.10349241277148713</v>
      </c>
      <c r="H80" s="170">
        <v>0</v>
      </c>
    </row>
    <row r="81" spans="1:8" x14ac:dyDescent="0.2">
      <c r="A81" s="167" t="s">
        <v>142</v>
      </c>
      <c r="B81" s="168">
        <v>0.85588636443188781</v>
      </c>
      <c r="C81" s="169">
        <v>1.1365054738693373E-2</v>
      </c>
      <c r="D81" s="169">
        <v>0</v>
      </c>
      <c r="E81" s="169">
        <v>3.5030642791400025E-3</v>
      </c>
      <c r="F81" s="169">
        <v>8.3911194963685147E-3</v>
      </c>
      <c r="G81" s="169">
        <v>0.12085439705388638</v>
      </c>
      <c r="H81" s="170">
        <v>0</v>
      </c>
    </row>
    <row r="82" spans="1:8" x14ac:dyDescent="0.2">
      <c r="A82" s="167" t="s">
        <v>143</v>
      </c>
      <c r="B82" s="168">
        <v>0.85118560915738561</v>
      </c>
      <c r="C82" s="169">
        <v>0</v>
      </c>
      <c r="D82" s="169">
        <v>0</v>
      </c>
      <c r="E82" s="169">
        <v>0</v>
      </c>
      <c r="F82" s="169">
        <v>1.4881439084211736E-2</v>
      </c>
      <c r="G82" s="169">
        <v>0.13393295175790562</v>
      </c>
      <c r="H82" s="170">
        <v>0</v>
      </c>
    </row>
    <row r="83" spans="1:8" x14ac:dyDescent="0.2">
      <c r="A83" s="167" t="s">
        <v>144</v>
      </c>
      <c r="B83" s="168">
        <v>0.99999999998125089</v>
      </c>
      <c r="C83" s="169">
        <v>0</v>
      </c>
      <c r="D83" s="169">
        <v>0</v>
      </c>
      <c r="E83" s="169">
        <v>0</v>
      </c>
      <c r="F83" s="169">
        <v>0</v>
      </c>
      <c r="G83" s="169">
        <v>0</v>
      </c>
      <c r="H83" s="170">
        <v>0</v>
      </c>
    </row>
    <row r="84" spans="1:8" x14ac:dyDescent="0.2">
      <c r="A84" s="167" t="s">
        <v>145</v>
      </c>
      <c r="B84" s="168">
        <v>0.99999999998125089</v>
      </c>
      <c r="C84" s="169">
        <v>0</v>
      </c>
      <c r="D84" s="169">
        <v>0</v>
      </c>
      <c r="E84" s="169">
        <v>0</v>
      </c>
      <c r="F84" s="169">
        <v>0</v>
      </c>
      <c r="G84" s="169">
        <v>0</v>
      </c>
      <c r="H84" s="170">
        <v>0</v>
      </c>
    </row>
    <row r="85" spans="1:8" x14ac:dyDescent="0.2">
      <c r="A85" s="167" t="s">
        <v>146</v>
      </c>
      <c r="B85" s="168">
        <v>0.63256776416854332</v>
      </c>
      <c r="C85" s="169">
        <v>7.0131823862409917E-2</v>
      </c>
      <c r="D85" s="169">
        <v>0</v>
      </c>
      <c r="E85" s="169">
        <v>0.19297082825641351</v>
      </c>
      <c r="F85" s="169">
        <v>1.8620797575406047E-2</v>
      </c>
      <c r="G85" s="169">
        <v>8.5708786137191212E-2</v>
      </c>
      <c r="H85" s="170">
        <v>0</v>
      </c>
    </row>
    <row r="86" spans="1:8" x14ac:dyDescent="0.2">
      <c r="A86" s="167" t="s">
        <v>147</v>
      </c>
      <c r="B86" s="168">
        <v>0.19335426135103859</v>
      </c>
      <c r="C86" s="169">
        <v>0.2237118336416557</v>
      </c>
      <c r="D86" s="169">
        <v>4.5367605050570742E-3</v>
      </c>
      <c r="E86" s="169">
        <v>6.6164647991426599E-4</v>
      </c>
      <c r="F86" s="169">
        <v>8.1163366620103511E-3</v>
      </c>
      <c r="G86" s="169">
        <v>5.7269312338388799E-3</v>
      </c>
      <c r="H86" s="170">
        <v>0.56389223012648193</v>
      </c>
    </row>
    <row r="87" spans="1:8" x14ac:dyDescent="0.2">
      <c r="A87" s="167" t="s">
        <v>148</v>
      </c>
      <c r="B87" s="168">
        <v>0.45162231997794083</v>
      </c>
      <c r="C87" s="169">
        <v>0.16242915079042133</v>
      </c>
      <c r="D87" s="169">
        <v>0.38277027217316179</v>
      </c>
      <c r="E87" s="169">
        <v>0</v>
      </c>
      <c r="F87" s="169">
        <v>4.3265330247635472E-5</v>
      </c>
      <c r="G87" s="169">
        <v>3.1349917282243807E-3</v>
      </c>
      <c r="H87" s="170">
        <v>0</v>
      </c>
    </row>
    <row r="88" spans="1:8" x14ac:dyDescent="0.2">
      <c r="A88" s="167" t="s">
        <v>218</v>
      </c>
      <c r="B88" s="168">
        <v>0.99999999998125089</v>
      </c>
      <c r="C88" s="169">
        <v>0</v>
      </c>
      <c r="D88" s="169">
        <v>0</v>
      </c>
      <c r="E88" s="169">
        <v>0</v>
      </c>
      <c r="F88" s="169">
        <v>0</v>
      </c>
      <c r="G88" s="169">
        <v>0</v>
      </c>
      <c r="H88" s="170">
        <v>0</v>
      </c>
    </row>
    <row r="89" spans="1:8" x14ac:dyDescent="0.2">
      <c r="A89" s="167" t="s">
        <v>149</v>
      </c>
      <c r="B89" s="168">
        <v>0.5544264098169156</v>
      </c>
      <c r="C89" s="169">
        <v>4.0646811550913778E-2</v>
      </c>
      <c r="D89" s="169">
        <v>0</v>
      </c>
      <c r="E89" s="169">
        <v>0.23559896432292446</v>
      </c>
      <c r="F89" s="169">
        <v>2.0986081207941692E-2</v>
      </c>
      <c r="G89" s="169">
        <v>0.14834173310125598</v>
      </c>
      <c r="H89" s="170">
        <v>0</v>
      </c>
    </row>
    <row r="90" spans="1:8" x14ac:dyDescent="0.2">
      <c r="A90" s="167" t="s">
        <v>150</v>
      </c>
      <c r="B90" s="168">
        <v>0.4808028999822786</v>
      </c>
      <c r="C90" s="169">
        <v>0.11584409133865463</v>
      </c>
      <c r="D90" s="169">
        <v>0</v>
      </c>
      <c r="E90" s="169">
        <v>0.22738246370410473</v>
      </c>
      <c r="F90" s="169">
        <v>1.9142835786891823E-2</v>
      </c>
      <c r="G90" s="169">
        <v>0.15682770918801664</v>
      </c>
      <c r="H90" s="170">
        <v>0</v>
      </c>
    </row>
    <row r="91" spans="1:8" x14ac:dyDescent="0.2">
      <c r="A91" s="167" t="s">
        <v>151</v>
      </c>
      <c r="B91" s="168">
        <v>3.8758151388915391E-2</v>
      </c>
      <c r="C91" s="169">
        <v>0.88441999274542615</v>
      </c>
      <c r="D91" s="169">
        <v>0</v>
      </c>
      <c r="E91" s="169">
        <v>0</v>
      </c>
      <c r="F91" s="169">
        <v>2.5086655399844979E-3</v>
      </c>
      <c r="G91" s="169">
        <v>3.0200312778988166E-3</v>
      </c>
      <c r="H91" s="170">
        <v>7.1293159047770283E-2</v>
      </c>
    </row>
    <row r="92" spans="1:8" x14ac:dyDescent="0.2">
      <c r="A92" s="167" t="s">
        <v>152</v>
      </c>
      <c r="B92" s="168">
        <v>0.92499999996487847</v>
      </c>
      <c r="C92" s="169">
        <v>0</v>
      </c>
      <c r="D92" s="169">
        <v>0</v>
      </c>
      <c r="E92" s="169">
        <v>0</v>
      </c>
      <c r="F92" s="169">
        <v>7.4999999997152327E-3</v>
      </c>
      <c r="G92" s="169">
        <v>6.7499999997437082E-2</v>
      </c>
      <c r="H92" s="170">
        <v>0</v>
      </c>
    </row>
    <row r="93" spans="1:8" x14ac:dyDescent="0.2">
      <c r="A93" s="167" t="s">
        <v>153</v>
      </c>
      <c r="B93" s="168">
        <v>0.89834494124017772</v>
      </c>
      <c r="C93" s="169">
        <v>3.1575596666970555E-3</v>
      </c>
      <c r="D93" s="169">
        <v>0</v>
      </c>
      <c r="E93" s="169">
        <v>1.1225118643646842E-2</v>
      </c>
      <c r="F93" s="169">
        <v>7.1287327830505572E-3</v>
      </c>
      <c r="G93" s="169">
        <v>7.4648137927219124E-2</v>
      </c>
      <c r="H93" s="170">
        <v>5.4955097392040183E-3</v>
      </c>
    </row>
    <row r="94" spans="1:8" x14ac:dyDescent="0.2">
      <c r="A94" s="167" t="s">
        <v>154</v>
      </c>
      <c r="B94" s="168">
        <v>0.35515109726304578</v>
      </c>
      <c r="C94" s="169">
        <v>0.13585934370321184</v>
      </c>
      <c r="D94" s="169">
        <v>0</v>
      </c>
      <c r="E94" s="169">
        <v>0</v>
      </c>
      <c r="F94" s="169">
        <v>2.4089899786835476E-5</v>
      </c>
      <c r="G94" s="169">
        <v>2.168090980815193E-4</v>
      </c>
      <c r="H94" s="170">
        <v>0.5087486600358736</v>
      </c>
    </row>
    <row r="95" spans="1:8" x14ac:dyDescent="0.2">
      <c r="A95" s="167" t="s">
        <v>219</v>
      </c>
      <c r="B95" s="168">
        <v>0.99999999998125089</v>
      </c>
      <c r="C95" s="169">
        <v>0</v>
      </c>
      <c r="D95" s="169">
        <v>0</v>
      </c>
      <c r="E95" s="169">
        <v>0</v>
      </c>
      <c r="F95" s="169">
        <v>0</v>
      </c>
      <c r="G95" s="169">
        <v>0</v>
      </c>
      <c r="H95" s="170">
        <v>0</v>
      </c>
    </row>
    <row r="96" spans="1:8" x14ac:dyDescent="0.2">
      <c r="A96" s="167" t="s">
        <v>155</v>
      </c>
      <c r="B96" s="168">
        <v>0.74131304491685812</v>
      </c>
      <c r="C96" s="169">
        <v>2.9626405085543501E-2</v>
      </c>
      <c r="D96" s="169">
        <v>0.13534336816818548</v>
      </c>
      <c r="E96" s="169">
        <v>0</v>
      </c>
      <c r="F96" s="169">
        <v>1.5313142908056129E-3</v>
      </c>
      <c r="G96" s="169">
        <v>3.9126956402815213E-3</v>
      </c>
      <c r="H96" s="170">
        <v>8.8273171898324787E-2</v>
      </c>
    </row>
    <row r="97" spans="1:8" x14ac:dyDescent="0.2">
      <c r="A97" s="167" t="s">
        <v>156</v>
      </c>
      <c r="B97" s="171">
        <v>0.88717791638605492</v>
      </c>
      <c r="C97" s="172">
        <v>0</v>
      </c>
      <c r="D97" s="172">
        <v>2.3333485650158102E-2</v>
      </c>
      <c r="E97" s="172">
        <v>0</v>
      </c>
      <c r="F97" s="172">
        <v>1.0395559201803147E-3</v>
      </c>
      <c r="G97" s="172">
        <v>7.5486535631780524E-2</v>
      </c>
      <c r="H97" s="173">
        <v>1.2962506411805318E-2</v>
      </c>
    </row>
    <row r="98" spans="1:8" ht="13.5" thickBot="1" x14ac:dyDescent="0.25">
      <c r="A98" s="174" t="s">
        <v>157</v>
      </c>
      <c r="B98" s="175">
        <v>0.48162348946616101</v>
      </c>
      <c r="C98" s="176">
        <v>0.18110051105399036</v>
      </c>
      <c r="D98" s="176">
        <v>0.10012834172925704</v>
      </c>
      <c r="E98" s="176">
        <v>4.1284357882736662E-2</v>
      </c>
      <c r="F98" s="176">
        <v>1.7770785886213253E-2</v>
      </c>
      <c r="G98" s="176">
        <v>2.1156535277014058E-2</v>
      </c>
      <c r="H98" s="177">
        <v>0.1569359787046275</v>
      </c>
    </row>
    <row r="100" spans="1:8" x14ac:dyDescent="0.2">
      <c r="A100" s="178" t="s">
        <v>220</v>
      </c>
    </row>
  </sheetData>
  <mergeCells count="1">
    <mergeCell ref="A1:H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 Data Inputs</vt:lpstr>
      <vt:lpstr>II. Carbon Storage</vt:lpstr>
      <vt:lpstr>III. Results + Conversions</vt:lpstr>
      <vt:lpstr>IV. Default WPs by Supersection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Mark Havel</cp:lastModifiedBy>
  <dcterms:created xsi:type="dcterms:W3CDTF">2009-10-16T23:46:44Z</dcterms:created>
  <dcterms:modified xsi:type="dcterms:W3CDTF">2015-02-20T23:29:44Z</dcterms:modified>
</cp:coreProperties>
</file>